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igiedu.sharepoint.com/sites/TaskForceMediennutzung/Freigegebene Dokumente/Wirtschaft an Gymnasien/Didaktik/Finanzkalkulationen/"/>
    </mc:Choice>
  </mc:AlternateContent>
  <xr:revisionPtr revIDLastSave="2" documentId="11_1512DF17621220C3DE5ED5155391F4767ED23987" xr6:coauthVersionLast="47" xr6:coauthVersionMax="47" xr10:uidLastSave="{7133A2F5-08A3-4A08-A869-AD0DE6F562E9}"/>
  <bookViews>
    <workbookView xWindow="20250" yWindow="2910" windowWidth="22080" windowHeight="16350" activeTab="1" xr2:uid="{00000000-000D-0000-FFFF-FFFF00000000}"/>
  </bookViews>
  <sheets>
    <sheet name="Erläuterungen" sheetId="7" r:id="rId1"/>
    <sheet name="Gründungsjahr" sheetId="19" r:id="rId2"/>
    <sheet name="Jahr 2" sheetId="20" r:id="rId3"/>
    <sheet name="Jahr 3-5" sheetId="18" r:id="rId4"/>
    <sheet name="Präsentatio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8" l="1"/>
  <c r="E55" i="18"/>
  <c r="D55" i="18"/>
  <c r="F54" i="18"/>
  <c r="E54" i="18"/>
  <c r="D54" i="18"/>
  <c r="E47" i="18"/>
  <c r="C44" i="18"/>
  <c r="B43" i="18"/>
  <c r="C42" i="18"/>
  <c r="B42" i="18"/>
  <c r="F41" i="18"/>
  <c r="F47" i="18" s="1"/>
  <c r="E41" i="18"/>
  <c r="D41" i="18"/>
  <c r="D47" i="18" s="1"/>
  <c r="E36" i="18"/>
  <c r="E49" i="18" s="1"/>
  <c r="D36" i="18"/>
  <c r="C35" i="18"/>
  <c r="F31" i="18"/>
  <c r="F36" i="18" s="1"/>
  <c r="F49" i="18" s="1"/>
  <c r="E31" i="18"/>
  <c r="D31" i="18"/>
  <c r="C30" i="18"/>
  <c r="B30" i="18"/>
  <c r="D26" i="18"/>
  <c r="B26" i="18"/>
  <c r="F24" i="18"/>
  <c r="E24" i="18"/>
  <c r="D24" i="18"/>
  <c r="C23" i="18"/>
  <c r="B23" i="18"/>
  <c r="F19" i="18"/>
  <c r="E19" i="18"/>
  <c r="D19" i="18"/>
  <c r="C17" i="18"/>
  <c r="C15" i="18"/>
  <c r="F8" i="18"/>
  <c r="F26" i="18" s="1"/>
  <c r="E8" i="18"/>
  <c r="E26" i="18" s="1"/>
  <c r="E51" i="18" s="1"/>
  <c r="E56" i="18" s="1"/>
  <c r="D8" i="18"/>
  <c r="N55" i="20"/>
  <c r="M55" i="20"/>
  <c r="L55" i="20"/>
  <c r="K55" i="20"/>
  <c r="J55" i="20"/>
  <c r="I55" i="20"/>
  <c r="H55" i="20"/>
  <c r="G55" i="20"/>
  <c r="F55" i="20"/>
  <c r="E55" i="20"/>
  <c r="D55" i="20"/>
  <c r="O55" i="20" s="1"/>
  <c r="C55" i="18" s="1"/>
  <c r="C55" i="20"/>
  <c r="N54" i="20"/>
  <c r="M54" i="20"/>
  <c r="L54" i="20"/>
  <c r="K54" i="20"/>
  <c r="J54" i="20"/>
  <c r="I54" i="20"/>
  <c r="H54" i="20"/>
  <c r="G54" i="20"/>
  <c r="F54" i="20"/>
  <c r="E54" i="20"/>
  <c r="D54" i="20"/>
  <c r="O54" i="20" s="1"/>
  <c r="C54" i="18" s="1"/>
  <c r="C54" i="20"/>
  <c r="M47" i="20"/>
  <c r="J47" i="20"/>
  <c r="H47" i="20"/>
  <c r="G47" i="20"/>
  <c r="F47" i="20"/>
  <c r="E47" i="20"/>
  <c r="D47" i="20"/>
  <c r="O46" i="20"/>
  <c r="C46" i="18" s="1"/>
  <c r="O45" i="20"/>
  <c r="C45" i="18" s="1"/>
  <c r="O44" i="20"/>
  <c r="B44" i="20"/>
  <c r="O43" i="20"/>
  <c r="C43" i="18" s="1"/>
  <c r="O42" i="20"/>
  <c r="B42" i="20"/>
  <c r="N41" i="20"/>
  <c r="N47" i="20" s="1"/>
  <c r="M41" i="20"/>
  <c r="L41" i="20"/>
  <c r="L47" i="20" s="1"/>
  <c r="K41" i="20"/>
  <c r="K47" i="20" s="1"/>
  <c r="J41" i="20"/>
  <c r="I41" i="20"/>
  <c r="I47" i="20" s="1"/>
  <c r="H41" i="20"/>
  <c r="G41" i="20"/>
  <c r="F41" i="20"/>
  <c r="E41" i="20"/>
  <c r="D41" i="20"/>
  <c r="C41" i="20"/>
  <c r="C47" i="20" s="1"/>
  <c r="O40" i="20"/>
  <c r="C40" i="18" s="1"/>
  <c r="B40" i="20"/>
  <c r="O39" i="20"/>
  <c r="C39" i="18" s="1"/>
  <c r="J36" i="20"/>
  <c r="J49" i="20" s="1"/>
  <c r="H36" i="20"/>
  <c r="H49" i="20" s="1"/>
  <c r="G36" i="20"/>
  <c r="G49" i="20" s="1"/>
  <c r="F36" i="20"/>
  <c r="F49" i="20" s="1"/>
  <c r="E36" i="20"/>
  <c r="E49" i="20" s="1"/>
  <c r="D36" i="20"/>
  <c r="D49" i="20" s="1"/>
  <c r="O35" i="20"/>
  <c r="O34" i="20"/>
  <c r="C34" i="18" s="1"/>
  <c r="O33" i="20"/>
  <c r="C33" i="18" s="1"/>
  <c r="O32" i="20"/>
  <c r="C32" i="18" s="1"/>
  <c r="N31" i="20"/>
  <c r="N36" i="20" s="1"/>
  <c r="N49" i="20" s="1"/>
  <c r="M31" i="20"/>
  <c r="M36" i="20" s="1"/>
  <c r="M49" i="20" s="1"/>
  <c r="L31" i="20"/>
  <c r="L36" i="20" s="1"/>
  <c r="L49" i="20" s="1"/>
  <c r="K31" i="20"/>
  <c r="K36" i="20" s="1"/>
  <c r="J31" i="20"/>
  <c r="I31" i="20"/>
  <c r="I36" i="20" s="1"/>
  <c r="H31" i="20"/>
  <c r="G31" i="20"/>
  <c r="F31" i="20"/>
  <c r="E31" i="20"/>
  <c r="D31" i="20"/>
  <c r="O31" i="20" s="1"/>
  <c r="C31" i="18" s="1"/>
  <c r="C31" i="20"/>
  <c r="C36" i="20" s="1"/>
  <c r="O30" i="20"/>
  <c r="O29" i="20"/>
  <c r="C29" i="18" s="1"/>
  <c r="B29" i="20"/>
  <c r="B26" i="20"/>
  <c r="M24" i="20"/>
  <c r="F24" i="20"/>
  <c r="E24" i="20"/>
  <c r="E26" i="20" s="1"/>
  <c r="D24" i="20"/>
  <c r="D26" i="20" s="1"/>
  <c r="C24" i="20"/>
  <c r="O23" i="20"/>
  <c r="O22" i="20"/>
  <c r="C22" i="18" s="1"/>
  <c r="O20" i="20"/>
  <c r="C20" i="18" s="1"/>
  <c r="N19" i="20"/>
  <c r="N24" i="20" s="1"/>
  <c r="M19" i="20"/>
  <c r="L19" i="20"/>
  <c r="L24" i="20" s="1"/>
  <c r="K19" i="20"/>
  <c r="K24" i="20" s="1"/>
  <c r="K26" i="20" s="1"/>
  <c r="J19" i="20"/>
  <c r="J24" i="20" s="1"/>
  <c r="I19" i="20"/>
  <c r="I24" i="20" s="1"/>
  <c r="H19" i="20"/>
  <c r="H24" i="20" s="1"/>
  <c r="G19" i="20"/>
  <c r="G24" i="20" s="1"/>
  <c r="F19" i="20"/>
  <c r="E19" i="20"/>
  <c r="D19" i="20"/>
  <c r="C19" i="20"/>
  <c r="O19" i="20" s="1"/>
  <c r="C19" i="18" s="1"/>
  <c r="O18" i="20"/>
  <c r="C18" i="18" s="1"/>
  <c r="O17" i="20"/>
  <c r="O15" i="20"/>
  <c r="B15" i="20"/>
  <c r="O14" i="20"/>
  <c r="C14" i="18" s="1"/>
  <c r="B14" i="20"/>
  <c r="O13" i="20"/>
  <c r="C13" i="18" s="1"/>
  <c r="O12" i="20"/>
  <c r="C12" i="18" s="1"/>
  <c r="N8" i="20"/>
  <c r="M8" i="20"/>
  <c r="M26" i="20" s="1"/>
  <c r="L8" i="20"/>
  <c r="L26" i="20" s="1"/>
  <c r="K8" i="20"/>
  <c r="J8" i="20"/>
  <c r="J26" i="20" s="1"/>
  <c r="J51" i="20" s="1"/>
  <c r="J56" i="20" s="1"/>
  <c r="I8" i="20"/>
  <c r="H8" i="20"/>
  <c r="H26" i="20" s="1"/>
  <c r="H51" i="20" s="1"/>
  <c r="H56" i="20" s="1"/>
  <c r="G8" i="20"/>
  <c r="G26" i="20" s="1"/>
  <c r="G51" i="20" s="1"/>
  <c r="G56" i="20" s="1"/>
  <c r="F8" i="20"/>
  <c r="O8" i="20" s="1"/>
  <c r="E8" i="20"/>
  <c r="D8" i="20"/>
  <c r="C8" i="20"/>
  <c r="O6" i="20"/>
  <c r="C6" i="18" s="1"/>
  <c r="B6" i="20"/>
  <c r="N55" i="19"/>
  <c r="B55" i="20" s="1"/>
  <c r="N54" i="19"/>
  <c r="B54" i="18" s="1"/>
  <c r="H47" i="19"/>
  <c r="G47" i="19"/>
  <c r="F47" i="19"/>
  <c r="E47" i="19"/>
  <c r="N46" i="19"/>
  <c r="B46" i="20" s="1"/>
  <c r="N45" i="19"/>
  <c r="B45" i="20" s="1"/>
  <c r="N44" i="19"/>
  <c r="B44" i="18" s="1"/>
  <c r="N43" i="19"/>
  <c r="B43" i="20" s="1"/>
  <c r="N42" i="19"/>
  <c r="M41" i="19"/>
  <c r="M47" i="19" s="1"/>
  <c r="L41" i="19"/>
  <c r="L47" i="19" s="1"/>
  <c r="K41" i="19"/>
  <c r="K47" i="19" s="1"/>
  <c r="J41" i="19"/>
  <c r="J47" i="19" s="1"/>
  <c r="I41" i="19"/>
  <c r="N41" i="19" s="1"/>
  <c r="H41" i="19"/>
  <c r="G41" i="19"/>
  <c r="F41" i="19"/>
  <c r="E41" i="19"/>
  <c r="D41" i="19"/>
  <c r="D47" i="19" s="1"/>
  <c r="C41" i="19"/>
  <c r="C47" i="19" s="1"/>
  <c r="B41" i="19"/>
  <c r="B47" i="19" s="1"/>
  <c r="N40" i="19"/>
  <c r="B40" i="18" s="1"/>
  <c r="N39" i="19"/>
  <c r="B39" i="18" s="1"/>
  <c r="L36" i="19"/>
  <c r="K36" i="19"/>
  <c r="J36" i="19"/>
  <c r="C36" i="19"/>
  <c r="N35" i="19"/>
  <c r="B35" i="18" s="1"/>
  <c r="N34" i="19"/>
  <c r="B34" i="18" s="1"/>
  <c r="N33" i="19"/>
  <c r="B33" i="20" s="1"/>
  <c r="N32" i="19"/>
  <c r="B32" i="18" s="1"/>
  <c r="M31" i="19"/>
  <c r="N31" i="19" s="1"/>
  <c r="L31" i="19"/>
  <c r="K31" i="19"/>
  <c r="J31" i="19"/>
  <c r="I31" i="19"/>
  <c r="I36" i="19" s="1"/>
  <c r="H31" i="19"/>
  <c r="H36" i="19" s="1"/>
  <c r="H49" i="19" s="1"/>
  <c r="G31" i="19"/>
  <c r="G36" i="19" s="1"/>
  <c r="G49" i="19" s="1"/>
  <c r="F31" i="19"/>
  <c r="F36" i="19" s="1"/>
  <c r="F49" i="19" s="1"/>
  <c r="E31" i="19"/>
  <c r="E36" i="19" s="1"/>
  <c r="E49" i="19" s="1"/>
  <c r="D31" i="19"/>
  <c r="D36" i="19" s="1"/>
  <c r="C31" i="19"/>
  <c r="B31" i="19"/>
  <c r="B36" i="19" s="1"/>
  <c r="N30" i="19"/>
  <c r="B30" i="20" s="1"/>
  <c r="N29" i="19"/>
  <c r="B29" i="18" s="1"/>
  <c r="M26" i="19"/>
  <c r="D26" i="19"/>
  <c r="M24" i="19"/>
  <c r="L24" i="19"/>
  <c r="G24" i="19"/>
  <c r="D24" i="19"/>
  <c r="N23" i="19"/>
  <c r="B23" i="20" s="1"/>
  <c r="N22" i="19"/>
  <c r="B22" i="18" s="1"/>
  <c r="N20" i="19"/>
  <c r="B20" i="18" s="1"/>
  <c r="N19" i="19"/>
  <c r="B19" i="20" s="1"/>
  <c r="M19" i="19"/>
  <c r="L19" i="19"/>
  <c r="K19" i="19"/>
  <c r="K24" i="19" s="1"/>
  <c r="J19" i="19"/>
  <c r="J24" i="19" s="1"/>
  <c r="I19" i="19"/>
  <c r="I24" i="19" s="1"/>
  <c r="H19" i="19"/>
  <c r="H24" i="19" s="1"/>
  <c r="G19" i="19"/>
  <c r="F19" i="19"/>
  <c r="F24" i="19" s="1"/>
  <c r="E19" i="19"/>
  <c r="E24" i="19" s="1"/>
  <c r="D19" i="19"/>
  <c r="C19" i="19"/>
  <c r="C24" i="19" s="1"/>
  <c r="B19" i="19"/>
  <c r="B24" i="19" s="1"/>
  <c r="N18" i="19"/>
  <c r="B18" i="20" s="1"/>
  <c r="N17" i="19"/>
  <c r="B17" i="18" s="1"/>
  <c r="N15" i="19"/>
  <c r="B15" i="18" s="1"/>
  <c r="N14" i="19"/>
  <c r="B14" i="18" s="1"/>
  <c r="N13" i="19"/>
  <c r="B13" i="20" s="1"/>
  <c r="N12" i="19"/>
  <c r="B12" i="20" s="1"/>
  <c r="M8" i="19"/>
  <c r="L8" i="19"/>
  <c r="L26" i="19" s="1"/>
  <c r="K8" i="19"/>
  <c r="K26" i="19" s="1"/>
  <c r="J8" i="19"/>
  <c r="J26" i="19" s="1"/>
  <c r="I8" i="19"/>
  <c r="I26" i="19" s="1"/>
  <c r="H8" i="19"/>
  <c r="G8" i="19"/>
  <c r="G26" i="19" s="1"/>
  <c r="G51" i="19" s="1"/>
  <c r="G56" i="19" s="1"/>
  <c r="F8" i="19"/>
  <c r="E8" i="19"/>
  <c r="N8" i="19" s="1"/>
  <c r="D8" i="19"/>
  <c r="C8" i="19"/>
  <c r="C26" i="19" s="1"/>
  <c r="B8" i="19"/>
  <c r="N6" i="19"/>
  <c r="B6" i="18" s="1"/>
  <c r="C49" i="20" l="1"/>
  <c r="O36" i="20"/>
  <c r="C36" i="18" s="1"/>
  <c r="B31" i="18"/>
  <c r="B31" i="20"/>
  <c r="I26" i="20"/>
  <c r="O24" i="20"/>
  <c r="C24" i="18" s="1"/>
  <c r="D51" i="20"/>
  <c r="D56" i="20" s="1"/>
  <c r="I49" i="20"/>
  <c r="B49" i="19"/>
  <c r="N36" i="19"/>
  <c r="L51" i="20"/>
  <c r="L56" i="20" s="1"/>
  <c r="E51" i="20"/>
  <c r="E56" i="20" s="1"/>
  <c r="F51" i="18"/>
  <c r="F56" i="18" s="1"/>
  <c r="B41" i="20"/>
  <c r="B41" i="18"/>
  <c r="M51" i="20"/>
  <c r="M56" i="20" s="1"/>
  <c r="K49" i="20"/>
  <c r="J51" i="19"/>
  <c r="J56" i="19" s="1"/>
  <c r="L51" i="19"/>
  <c r="L56" i="19" s="1"/>
  <c r="C49" i="19"/>
  <c r="C51" i="19" s="1"/>
  <c r="C56" i="19" s="1"/>
  <c r="B26" i="19"/>
  <c r="B51" i="19" s="1"/>
  <c r="N24" i="19"/>
  <c r="K49" i="19"/>
  <c r="K51" i="19" s="1"/>
  <c r="K56" i="19" s="1"/>
  <c r="O47" i="20"/>
  <c r="C47" i="18" s="1"/>
  <c r="D49" i="19"/>
  <c r="N26" i="20"/>
  <c r="N51" i="20" s="1"/>
  <c r="N56" i="20" s="1"/>
  <c r="B8" i="20"/>
  <c r="B8" i="18"/>
  <c r="J49" i="19"/>
  <c r="L49" i="19"/>
  <c r="K51" i="20"/>
  <c r="K56" i="20" s="1"/>
  <c r="D49" i="18"/>
  <c r="D51" i="18" s="1"/>
  <c r="D56" i="18" s="1"/>
  <c r="O7" i="20"/>
  <c r="C7" i="18" s="1"/>
  <c r="C8" i="18"/>
  <c r="D51" i="19"/>
  <c r="D56" i="19" s="1"/>
  <c r="F26" i="19"/>
  <c r="F51" i="19" s="1"/>
  <c r="F56" i="19" s="1"/>
  <c r="H26" i="19"/>
  <c r="H51" i="19" s="1"/>
  <c r="H56" i="19" s="1"/>
  <c r="B18" i="18"/>
  <c r="B55" i="18"/>
  <c r="I47" i="19"/>
  <c r="I49" i="19" s="1"/>
  <c r="I51" i="19" s="1"/>
  <c r="I56" i="19" s="1"/>
  <c r="B17" i="20"/>
  <c r="F26" i="20"/>
  <c r="F51" i="20" s="1"/>
  <c r="F56" i="20" s="1"/>
  <c r="B32" i="20"/>
  <c r="B19" i="18"/>
  <c r="C26" i="20"/>
  <c r="B12" i="18"/>
  <c r="B45" i="18"/>
  <c r="O41" i="20"/>
  <c r="C41" i="18" s="1"/>
  <c r="B20" i="20"/>
  <c r="B34" i="20"/>
  <c r="B13" i="18"/>
  <c r="B33" i="18"/>
  <c r="B46" i="18"/>
  <c r="N7" i="19"/>
  <c r="B22" i="20"/>
  <c r="B35" i="20"/>
  <c r="M36" i="19"/>
  <c r="M49" i="19" s="1"/>
  <c r="M51" i="19" s="1"/>
  <c r="M56" i="19" s="1"/>
  <c r="B39" i="20"/>
  <c r="B54" i="20"/>
  <c r="E26" i="19"/>
  <c r="E51" i="19" s="1"/>
  <c r="E56" i="19" s="1"/>
  <c r="B24" i="18" l="1"/>
  <c r="B24" i="20"/>
  <c r="B56" i="19"/>
  <c r="N51" i="19"/>
  <c r="I51" i="20"/>
  <c r="I56" i="20" s="1"/>
  <c r="C51" i="20"/>
  <c r="O26" i="20"/>
  <c r="C26" i="18" s="1"/>
  <c r="B7" i="18"/>
  <c r="B7" i="20"/>
  <c r="N47" i="19"/>
  <c r="O49" i="20"/>
  <c r="C49" i="18" s="1"/>
  <c r="B36" i="20"/>
  <c r="B36" i="18"/>
  <c r="N49" i="19"/>
  <c r="B47" i="20" l="1"/>
  <c r="B47" i="18"/>
  <c r="B49" i="18"/>
  <c r="B49" i="20"/>
  <c r="C56" i="20"/>
  <c r="O56" i="20" s="1"/>
  <c r="C56" i="18" s="1"/>
  <c r="O51" i="20"/>
  <c r="C51" i="18" s="1"/>
  <c r="B51" i="20"/>
  <c r="B51" i="18"/>
  <c r="B59" i="19"/>
  <c r="C59" i="19" s="1"/>
  <c r="D59" i="19" s="1"/>
  <c r="E59" i="19" s="1"/>
  <c r="F59" i="19" s="1"/>
  <c r="G59" i="19" s="1"/>
  <c r="H59" i="19" s="1"/>
  <c r="I59" i="19" s="1"/>
  <c r="J59" i="19" s="1"/>
  <c r="K59" i="19" s="1"/>
  <c r="L59" i="19" s="1"/>
  <c r="M59" i="19" s="1"/>
  <c r="N59" i="19" s="1"/>
  <c r="B60" i="19"/>
  <c r="N56" i="19"/>
  <c r="B56" i="20" l="1"/>
  <c r="B56" i="18"/>
  <c r="B59" i="18"/>
  <c r="B59" i="20"/>
  <c r="C59" i="20" s="1"/>
  <c r="D59" i="20" s="1"/>
  <c r="E59" i="20" s="1"/>
  <c r="F59" i="20" s="1"/>
  <c r="G59" i="20" s="1"/>
  <c r="H59" i="20" s="1"/>
  <c r="I59" i="20" s="1"/>
  <c r="J59" i="20" s="1"/>
  <c r="K59" i="20" s="1"/>
  <c r="L59" i="20" s="1"/>
  <c r="M59" i="20" s="1"/>
  <c r="N59" i="20" s="1"/>
  <c r="O59" i="20" s="1"/>
  <c r="C60" i="19"/>
  <c r="B61" i="19"/>
  <c r="D60" i="19" l="1"/>
  <c r="C61" i="19"/>
  <c r="C59" i="18"/>
  <c r="D59" i="18"/>
  <c r="E59" i="18" s="1"/>
  <c r="F59" i="18" s="1"/>
  <c r="D61" i="19" l="1"/>
  <c r="E60" i="19"/>
  <c r="F60" i="19" l="1"/>
  <c r="E61" i="19"/>
  <c r="G60" i="19" l="1"/>
  <c r="F61" i="19"/>
  <c r="G61" i="19" l="1"/>
  <c r="H60" i="19"/>
  <c r="H61" i="19" l="1"/>
  <c r="I60" i="19"/>
  <c r="J60" i="19" l="1"/>
  <c r="I61" i="19"/>
  <c r="J61" i="19" l="1"/>
  <c r="K60" i="19"/>
  <c r="K61" i="19" l="1"/>
  <c r="L60" i="19"/>
  <c r="M60" i="19" l="1"/>
  <c r="L61" i="19"/>
  <c r="N60" i="19" l="1"/>
  <c r="M61" i="19"/>
  <c r="N61" i="19" s="1"/>
  <c r="B60" i="20" l="1"/>
  <c r="C60" i="20" s="1"/>
  <c r="D60" i="20" s="1"/>
  <c r="B60" i="18"/>
  <c r="B61" i="20"/>
  <c r="B61" i="18"/>
  <c r="C61" i="20" l="1"/>
  <c r="D61" i="20"/>
  <c r="E60" i="20"/>
  <c r="F60" i="20" l="1"/>
  <c r="E61" i="20"/>
  <c r="G60" i="20" l="1"/>
  <c r="F61" i="20"/>
  <c r="H60" i="20" l="1"/>
  <c r="G61" i="20"/>
  <c r="I60" i="20" l="1"/>
  <c r="H61" i="20"/>
  <c r="J60" i="20" l="1"/>
  <c r="I61" i="20"/>
  <c r="J61" i="20" l="1"/>
  <c r="K60" i="20"/>
  <c r="L60" i="20" l="1"/>
  <c r="K61" i="20"/>
  <c r="M60" i="20" l="1"/>
  <c r="L61" i="20"/>
  <c r="N60" i="20" l="1"/>
  <c r="M61" i="20"/>
  <c r="O60" i="20" l="1"/>
  <c r="N61" i="20"/>
  <c r="O61" i="20" s="1"/>
  <c r="C61" i="18" s="1"/>
  <c r="D60" i="18" l="1"/>
  <c r="C60" i="18"/>
  <c r="D61" i="18" l="1"/>
  <c r="E60" i="18"/>
  <c r="E61" i="18" l="1"/>
  <c r="F60" i="18"/>
  <c r="F61" i="18" s="1"/>
</calcChain>
</file>

<file path=xl/sharedStrings.xml><?xml version="1.0" encoding="utf-8"?>
<sst xmlns="http://schemas.openxmlformats.org/spreadsheetml/2006/main" count="296" uniqueCount="164">
  <si>
    <t>Finanzplan – Erläuterungen</t>
  </si>
  <si>
    <t>Ziel</t>
  </si>
  <si>
    <t>Ihr sollt verstehen, wie Umsatz, Kosten, Gewinn, Startkapital und der zeitliche Verlauf zusammenhängen.</t>
  </si>
  <si>
    <t>Wichtig</t>
  </si>
  <si>
    <t>Der Finanzplan funktioniert vollständig ohne ein Produktkalkulationsblatt. Werte können später manuell oder per Zellbezug übernommen werden.</t>
  </si>
  <si>
    <t>So arbeitet Ihr mit der Datei</t>
  </si>
  <si>
    <t>Hellblau / blaue Schrift</t>
  </si>
  <si>
    <t>Eingaben und Annahmen. Diese Zellen dürft und sollt ihr verändern.</t>
  </si>
  <si>
    <t>Schwarze Schrift</t>
  </si>
  <si>
    <t>Formeln und Berechnungen. Ihr dürft die Formeln ansehen, kopieren und bei Bedarf anpassen.</t>
  </si>
  <si>
    <t>Grüne Schrift</t>
  </si>
  <si>
    <t>Zellbezug auf ein anderes Tabellenblatt. Beispiel: Jahr 2 übernimmt Vergleichswerte aus dem Gründungsjahr.</t>
  </si>
  <si>
    <t>Hellgrüne Hinterlegung</t>
  </si>
  <si>
    <t>Wichtiges Ergebnis oder Kontrollwert. Diese Zellen werden automatisch berechnet und nicht manuell verändert.</t>
  </si>
  <si>
    <t>Zeilen anpassen</t>
  </si>
  <si>
    <t>Kostenpositionen dürfen umbenannt, ergänzt oder gelöscht werden. Prüft danach, ob die Summenformeln noch den richtigen Bereich erfassen.</t>
  </si>
  <si>
    <t>Zeitraum</t>
  </si>
  <si>
    <t>Gründungsjahr</t>
  </si>
  <si>
    <t>Monatliche Planung von Januar bis Dezember. Das Unternehmen kann auch erst später im Jahr starten – z. B. im Mai.</t>
  </si>
  <si>
    <t>Jahr 2</t>
  </si>
  <si>
    <t>Wieder monatlich. Die Spalte „Vorjahr“ zeigt Vergleichswerte aus dem Gründungsjahr.</t>
  </si>
  <si>
    <t>Jahre 3–5</t>
  </si>
  <si>
    <t>Jährliche Planung. Gründungsjahr und Jahr 2 werden als Vergleichsspalten übernommen.</t>
  </si>
  <si>
    <t>Umsatz und Herstell- / Leistungskosten</t>
  </si>
  <si>
    <t>Verkaufte Einheiten</t>
  </si>
  <si>
    <t>Die Anzahl der verkauften Einheiten. Eine Einheit kann z. B. ein Stück, ein Auftrag, eine Stunde, eine Lizenz oder ein Essen sein.</t>
  </si>
  <si>
    <t>Verkaufspreis je Einheit</t>
  </si>
  <si>
    <t>Durchschnittlicher Preis, den der Kunde für eine Verkaufseinheit bezahlt.</t>
  </si>
  <si>
    <t>Variable Kosten</t>
  </si>
  <si>
    <t>Kosten, die mit Herstellung oder Leistungserbringung entstehen und sich mit der Menge verändern, z. B. Material, Zukaufteile, Fremdfertigung, Verpackung oder Transport.</t>
  </si>
  <si>
    <t>Fixe laufende Herstell- / Leistungskosten</t>
  </si>
  <si>
    <t>Kosten der Leistungserbringung, die regelmäßig anfallen, z. B. Fertigungspersonal oder andere fixe produktionsbezogene Kosten.</t>
  </si>
  <si>
    <t>Einmalige Herstell- / Leistungskosten</t>
  </si>
  <si>
    <t>Einmalige Ausgaben wie Maschinen, Gebäude, Anlagen sowie Start- und Entwicklungskosten. Sie werden vollständig in dem Monat bzw. Jahr erfasst, in dem das Geld ausgegeben wird.</t>
  </si>
  <si>
    <t>Warum so einfach?</t>
  </si>
  <si>
    <t>Wir rechnen bewusst ohne Abschreibungen. Dadurch bleibt sichtbar, wann das Geld tatsächlich ausgegeben wird und welchen Einfluss die Ausgabe auf Gewinn und Kapitalbedarf hat.</t>
  </si>
  <si>
    <t>Bruttoergebnis</t>
  </si>
  <si>
    <t>Umsatzerlöse minus sämtliche Herstell- / Leistungskosten – einschließlich der einmaligen Kosten im Zahlungszeitraum.</t>
  </si>
  <si>
    <t>Gemeinkosten und vereinfachter Gewinn</t>
  </si>
  <si>
    <t>Vertrieb &amp; Marketing</t>
  </si>
  <si>
    <t>Kosten für Kundengewinnung, Werbung, Vertrieb, Reisen und externe Marketing- oder Vertriebsleistungen.</t>
  </si>
  <si>
    <t>Allgemeine Verwaltung</t>
  </si>
  <si>
    <t>Kosten der Unternehmensorganisation, z. B. Miete, Telekommunikation, Beratung oder Verwaltungspersonal.</t>
  </si>
  <si>
    <t>Gemeinkosten</t>
  </si>
  <si>
    <t>Summe aus Vertrieb &amp; Marketing und Allgemeiner Verwaltung.</t>
  </si>
  <si>
    <t>Gewinn / Verlust (vereinfacht)</t>
  </si>
  <si>
    <t>Bruttoergebnis minus Gemeinkosten. Positiv = in diesem Zeitraum wird mehr verdient als ausgegeben; negativ = Verlust.</t>
  </si>
  <si>
    <t>Kein klassischer Break-even</t>
  </si>
  <si>
    <t>Wir berechnen bewusst keinen üblichen Break-even über Fixkosten und Deckungsbeitrag. Die Zuordnung laufender und einmaliger Kosten wäre für dieses Lernziel unnötig kompliziert.</t>
  </si>
  <si>
    <t>Startkapital und Zeitpunkt des Kapitalzuflusses</t>
  </si>
  <si>
    <t>Eigenmittel / Eigenkapital</t>
  </si>
  <si>
    <t>Geld, das die Gründer oder weitere Gesellschafter für den Start bereitstellen.</t>
  </si>
  <si>
    <t>Darlehen / Fremdkapital</t>
  </si>
  <si>
    <t>Geld, das ihr euch für den Start z. B. von einer Bank leiht.</t>
  </si>
  <si>
    <t>Wann wird eingetragen?</t>
  </si>
  <si>
    <t>Tragt Eigenmittel und Darlehen in genau dem Monat ein, in dem das Geld tatsächlich zur Verfügung steht. Startet ihr im Mai, können Januar bis April leer bleiben.</t>
  </si>
  <si>
    <t>Startkapital-Zufluss</t>
  </si>
  <si>
    <t>Eigenmittel + Darlehen, die im jeweiligen Monat tatsächlich zufließen.</t>
  </si>
  <si>
    <t>Kapital nur für den Start</t>
  </si>
  <si>
    <t>Im vereinfachten Modell beschafft ihr das benötigte Startkapital im Gründungsjahr. Spätere zusätzliche Finanzierungsrunden planen wir nicht.</t>
  </si>
  <si>
    <t>Strategischer Break-even</t>
  </si>
  <si>
    <t>Die Frage</t>
  </si>
  <si>
    <t>Wann haben wir das eingesetzte Startkapital und alle bisher entstandenen Verluste durch spätere Gewinne vollständig erwirtschaftet?</t>
  </si>
  <si>
    <t>Noch zu erwirtschaftender Betrag</t>
  </si>
  <si>
    <t>Startwert ist das zugeflossene Eigen- und Fremdkapital. Jeder Verlust erhöht den noch zu erwirtschaftenden Betrag, jeder Gewinn vermindert ihn.</t>
  </si>
  <si>
    <t>Rechnung</t>
  </si>
  <si>
    <t>Noch zu erwirtschaftender Betrag = Wert der Vorperiode + neuer Kapitalzufluss – Gewinn / Verlust. Weil ein Verlust negativ ist, erhöht er den Betrag automatisch.</t>
  </si>
  <si>
    <t>Erreicht, sobald der noch zu erwirtschaftende Betrag erstmals 0 € beträgt.</t>
  </si>
  <si>
    <t>Warum Verluste einbezogen werden</t>
  </si>
  <si>
    <t>Bevor das eingesetzte Startkapital durch Gewinne wieder erwirtschaftet ist, müssen zunächst alle zuvor entstandenen Verluste ausgeglichen werden.</t>
  </si>
  <si>
    <t>Verfügbares Kapital</t>
  </si>
  <si>
    <t>Bedeutung</t>
  </si>
  <si>
    <t>Zeigt, wie viel Geld nach den bisherigen Kapitalzuflüssen und allen bisherigen Gewinnen und Verlusten rechnerisch noch verfügbar ist.</t>
  </si>
  <si>
    <t>Verfügbares Kapital = Wert der Vorperiode + Eigenkapitalzufluss + Fremdkapitalzufluss + Gewinn / Verlust.</t>
  </si>
  <si>
    <t>Warnsignal</t>
  </si>
  <si>
    <t>Wird der Wert negativ, reicht das geplante Kapital nicht aus. Dann müsst ihr entweder mehr Kapital einplanen, Kosten senken oder Einnahmen früher bzw. höher ansetzen.</t>
  </si>
  <si>
    <t>Der strategische Break-even und das verfügbare Kapital beantworten zwei unterschiedliche Fragen: Wann sind Startkapital und Verluste vollständig erwirtschaftet? Und reicht das Geld bis dahin überhaupt aus?</t>
  </si>
  <si>
    <t>Was bewusst vereinfacht ist</t>
  </si>
  <si>
    <t>Keine Zinsen</t>
  </si>
  <si>
    <t>Zinsen auf Eigen- oder Fremdkapital werden nicht berechnet.</t>
  </si>
  <si>
    <t>Keine Abschreibungen</t>
  </si>
  <si>
    <t>Maschinen, Anlagen und andere einmalige Ausgaben werden vollständig im Zahlungszeitraum als Kosten erfasst.</t>
  </si>
  <si>
    <t>Keine Bilanz</t>
  </si>
  <si>
    <t>Die Datei enthält keine Planbilanz. Im Mittelpunkt stehen Einnahmen, Ausgaben, Gewinn und Kapitalbedarf.</t>
  </si>
  <si>
    <t>Keine Steuern</t>
  </si>
  <si>
    <t>Ertragsteuern und Umsatzsteuer werden nicht berechnet.</t>
  </si>
  <si>
    <t>Plausibilitätscheck</t>
  </si>
  <si>
    <t>Umsatz</t>
  </si>
  <si>
    <t>Passen Absatzmenge und Preis zu eurer Markt- und Vertriebsplanung?</t>
  </si>
  <si>
    <t>Steigen die variablen Herstell- / Leistungskosten plausibel mit eurem Absatz?</t>
  </si>
  <si>
    <t>Einmalige Kosten</t>
  </si>
  <si>
    <t>Sind Maschinen, Anlagen sowie Start- und Entwicklungskosten vollständig in dem Zeitraum erfasst, in dem sie bezahlt werden?</t>
  </si>
  <si>
    <t>Personal</t>
  </si>
  <si>
    <t>Passt die Zahl der Vollzeitkräfte zum tatsächlichen Arbeitsaufwand?</t>
  </si>
  <si>
    <t>Startkapital</t>
  </si>
  <si>
    <t>Reicht das tatsächlich zufließende Kapital aus, damit das verfügbare Kapital nie negativ wird?</t>
  </si>
  <si>
    <t>Ist nachvollziehbar, wann das eingesetzte Startkapital und alle bisherigen Verluste vollständig durch Gewinne erwirtschaftet sind?</t>
  </si>
  <si>
    <t>Finanzplan – Gründungsjahr</t>
  </si>
  <si>
    <t>Hellblau / blau = Eingabe   |   Schwarz = Formel   |   Grüne Schrift = Blattbezug   |   Hellgrün = wichtiges Ergebnis</t>
  </si>
  <si>
    <t>Jan</t>
  </si>
  <si>
    <t>Feb</t>
  </si>
  <si>
    <t>März</t>
  </si>
  <si>
    <t>April</t>
  </si>
  <si>
    <t>Mai</t>
  </si>
  <si>
    <t>Juni</t>
  </si>
  <si>
    <t>Juli</t>
  </si>
  <si>
    <t>Aug</t>
  </si>
  <si>
    <t>Sept</t>
  </si>
  <si>
    <t>Okt</t>
  </si>
  <si>
    <t>Nov</t>
  </si>
  <si>
    <t>Dez</t>
  </si>
  <si>
    <t>Gesamtjahr</t>
  </si>
  <si>
    <t>Umsatzerlöse</t>
  </si>
  <si>
    <t>Verkaufspreis je Einheit (durchschn.)</t>
  </si>
  <si>
    <t>Summe Umsatzerlöse</t>
  </si>
  <si>
    <t>Herstell- / Leistungskosten</t>
  </si>
  <si>
    <t>variable Kosten</t>
  </si>
  <si>
    <t>Material / Zukaufteile / Handelsware</t>
  </si>
  <si>
    <t>Fremdfertigung / externe Leistungen</t>
  </si>
  <si>
    <t>Verpackung &amp; Transport</t>
  </si>
  <si>
    <t>Sonstige variable Herstell- / Leistungskosten</t>
  </si>
  <si>
    <t>fixe laufende Herstell- / Leistungskosten</t>
  </si>
  <si>
    <t>Geplante Vollzeitkräfte</t>
  </si>
  <si>
    <t>Personalkosten je Vollzeitkraft/Monat</t>
  </si>
  <si>
    <t>Personalkosten Fertigung / Leistung</t>
  </si>
  <si>
    <t>Weitere fixe Herstell- / Leistungskosten</t>
  </si>
  <si>
    <t>einmalige Herstell- / Leistungskosten</t>
  </si>
  <si>
    <t>Maschinen / Gebäude / Anlagen</t>
  </si>
  <si>
    <t>Start- und Entwicklungskosten</t>
  </si>
  <si>
    <t>Summe Herstell- / Leistungskosten</t>
  </si>
  <si>
    <t>Personalkosten Vertrieb &amp; Marketing</t>
  </si>
  <si>
    <t>Bezogene Fremdleistungen</t>
  </si>
  <si>
    <t>Reisekosten</t>
  </si>
  <si>
    <t>Werbekosten</t>
  </si>
  <si>
    <t>Sonstige Vertriebs- &amp; Marketingausgaben</t>
  </si>
  <si>
    <t>Summe Vertrieb &amp; Marketing</t>
  </si>
  <si>
    <t>Personalkosten Verwaltung</t>
  </si>
  <si>
    <t>Telekommunikation</t>
  </si>
  <si>
    <t>Mieten</t>
  </si>
  <si>
    <t>Rechts- und Steuerberatung</t>
  </si>
  <si>
    <t>Sonstige Verwaltungsausgaben</t>
  </si>
  <si>
    <t>Summe Allgemeine Verwaltung</t>
  </si>
  <si>
    <t>Summe Gemeinkosten</t>
  </si>
  <si>
    <t>Kapital / Liquidität</t>
  </si>
  <si>
    <t>Zufluss Eigenkapital (Eigene Mittel)</t>
  </si>
  <si>
    <t>Zufluss Fremdkapital (Darlehen)</t>
  </si>
  <si>
    <t>Bestand am Periodenende:</t>
  </si>
  <si>
    <t>Verfügbares Kapital (= Liquidität)</t>
  </si>
  <si>
    <t>Strategischer Break-even (Startkapital und Verluste vollständig erwirtschaftet)</t>
  </si>
  <si>
    <t>Finanzplan – Jahr 2</t>
  </si>
  <si>
    <t>Vorjahr</t>
  </si>
  <si>
    <t>Finanzplan – Jahre 3 bis 5</t>
  </si>
  <si>
    <t>Jahr 3</t>
  </si>
  <si>
    <t>Jahr 4</t>
  </si>
  <si>
    <t>Jahr 5</t>
  </si>
  <si>
    <t>Präsentation</t>
  </si>
  <si>
    <t>Für die Präsentation empfehlen wir euch zwei Folien mit den wichtigsten Finanzzahlen:</t>
  </si>
  <si>
    <t>Folie 1: Gründungsjahr und Jahr 2</t>
  </si>
  <si>
    <t>Zeigt die Entwicklung von verkauften Einheiten, Umsatzerlösen, Herstell- / Leistungskosten, Gewinn / Verlust, Startkapital und verfügbarem Kapital – sinnvoll verdichtet, z. B. nach Quartalen.</t>
  </si>
  <si>
    <t>Folie 2: Jahre 3–5</t>
  </si>
  <si>
    <t>Zeigt die wichtigsten Jahreswerte und den strategischen Break-even deutlich:</t>
  </si>
  <si>
    <t>Strategischer Break-even: Ab wann sind das eingesetzte Startkapital und alle bisherigen Verluste vollständig durch Gewinne erwirtschaftet?</t>
  </si>
  <si>
    <t>Zeigt außerdem, ob das verfügbare Kapital bis dahin jederzeit ausreicht.</t>
  </si>
  <si>
    <t>Wichtig: Ihr solltet erklären können, warum einmalige Kosten im Zahlungszeitraum vollständig berücksichtigt werden und wie ihr den benötigten Kapitalbedarf hergeleitet habt.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</si>
</sst>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;[Red]\(#,##0.00\ &quot;€&quot;\);\-"/>
    <numFmt numFmtId="165" formatCode="#,##0;[Red]\(#,##0\);\-"/>
    <numFmt numFmtId="166" formatCode="#,##0\ &quot;€&quot;;[Red]\(#,##0\ &quot;€&quot;\);\-"/>
    <numFmt numFmtId="167" formatCode="#,##0.00;[Red]\(#,##0.00\);\-"/>
  </numFmts>
  <fonts count="23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8"/>
      <color rgb="FFF5822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666666"/>
      <name val="Calibri"/>
      <family val="2"/>
    </font>
    <font>
      <sz val="11"/>
      <color rgb="FF0000FF"/>
      <name val="Calibri"/>
      <family val="2"/>
    </font>
    <font>
      <sz val="11"/>
      <color rgb="FF008000"/>
      <name val="Calibri"/>
      <family val="2"/>
    </font>
    <font>
      <b/>
      <sz val="11"/>
      <color rgb="FF008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8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666666"/>
      <name val="Calibri"/>
      <family val="2"/>
    </font>
    <font>
      <i/>
      <sz val="11"/>
      <color rgb="FF000000"/>
      <name val="Calibri"/>
      <family val="2"/>
    </font>
    <font>
      <sz val="11"/>
      <color rgb="FF0000FF"/>
      <name val="Calibri"/>
      <family val="2"/>
    </font>
    <font>
      <sz val="11"/>
      <color rgb="FF008000"/>
      <name val="Calibri"/>
      <family val="2"/>
    </font>
    <font>
      <b/>
      <sz val="11"/>
      <color rgb="FF008000"/>
      <name val="Calibri"/>
      <family val="2"/>
    </font>
    <font>
      <b/>
      <sz val="12"/>
      <color rgb="FFF58220"/>
      <name val="Calibri"/>
      <family val="2"/>
    </font>
    <font>
      <b/>
      <sz val="16"/>
      <color rgb="FFF5822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EAF7FC"/>
      </patternFill>
    </fill>
    <fill>
      <patternFill patternType="solid">
        <fgColor rgb="FFE2F0D9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2F2F2"/>
      </patternFill>
    </fill>
    <fill>
      <patternFill patternType="solid">
        <fgColor rgb="FFF7F7F7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7F7F7"/>
      </patternFill>
    </fill>
    <fill>
      <patternFill patternType="solid">
        <fgColor rgb="FFEAF7FC"/>
      </patternFill>
    </fill>
    <fill>
      <patternFill patternType="solid">
        <fgColor rgb="FFE2F0D9"/>
      </patternFill>
    </fill>
  </fills>
  <borders count="8">
    <border>
      <left/>
      <right/>
      <top/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indexed="64"/>
      </top>
      <bottom style="thin">
        <color rgb="FF7F7F7F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5" fillId="6" borderId="0" xfId="0" applyFont="1" applyFill="1"/>
    <xf numFmtId="0" fontId="6" fillId="7" borderId="0" xfId="0" applyFont="1" applyFill="1" applyAlignment="1">
      <alignment horizontal="right"/>
    </xf>
    <xf numFmtId="0" fontId="5" fillId="6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6" fillId="6" borderId="2" xfId="0" applyFont="1" applyFill="1" applyBorder="1" applyAlignment="1">
      <alignment wrapText="1"/>
    </xf>
    <xf numFmtId="165" fontId="8" fillId="4" borderId="0" xfId="0" applyNumberFormat="1" applyFont="1" applyFill="1"/>
    <xf numFmtId="164" fontId="8" fillId="4" borderId="0" xfId="0" applyNumberFormat="1" applyFont="1" applyFill="1"/>
    <xf numFmtId="166" fontId="8" fillId="4" borderId="0" xfId="0" applyNumberFormat="1" applyFont="1" applyFill="1"/>
    <xf numFmtId="167" fontId="8" fillId="4" borderId="0" xfId="0" applyNumberFormat="1" applyFont="1" applyFill="1"/>
    <xf numFmtId="165" fontId="9" fillId="6" borderId="0" xfId="0" applyNumberFormat="1" applyFont="1" applyFill="1" applyAlignment="1">
      <alignment horizontal="right"/>
    </xf>
    <xf numFmtId="164" fontId="9" fillId="6" borderId="0" xfId="0" applyNumberFormat="1" applyFont="1" applyFill="1" applyAlignment="1">
      <alignment horizontal="right"/>
    </xf>
    <xf numFmtId="166" fontId="9" fillId="6" borderId="0" xfId="0" applyNumberFormat="1" applyFont="1" applyFill="1" applyAlignment="1">
      <alignment horizontal="right"/>
    </xf>
    <xf numFmtId="167" fontId="9" fillId="6" borderId="0" xfId="0" applyNumberFormat="1" applyFont="1" applyFill="1" applyAlignment="1">
      <alignment horizontal="right"/>
    </xf>
    <xf numFmtId="166" fontId="6" fillId="6" borderId="2" xfId="0" applyNumberFormat="1" applyFont="1" applyFill="1" applyBorder="1" applyAlignment="1">
      <alignment horizontal="right"/>
    </xf>
    <xf numFmtId="166" fontId="5" fillId="6" borderId="0" xfId="0" applyNumberFormat="1" applyFont="1" applyFill="1" applyAlignment="1">
      <alignment horizontal="right"/>
    </xf>
    <xf numFmtId="166" fontId="6" fillId="5" borderId="2" xfId="0" applyNumberFormat="1" applyFont="1" applyFill="1" applyBorder="1" applyAlignment="1">
      <alignment horizontal="right"/>
    </xf>
    <xf numFmtId="166" fontId="10" fillId="6" borderId="0" xfId="0" applyNumberFormat="1" applyFont="1" applyFill="1" applyAlignment="1">
      <alignment horizontal="right"/>
    </xf>
    <xf numFmtId="49" fontId="10" fillId="6" borderId="0" xfId="0" applyNumberFormat="1" applyFont="1" applyFill="1" applyAlignment="1">
      <alignment horizontal="right"/>
    </xf>
    <xf numFmtId="166" fontId="6" fillId="5" borderId="0" xfId="0" applyNumberFormat="1" applyFont="1" applyFill="1" applyAlignment="1">
      <alignment horizontal="right"/>
    </xf>
    <xf numFmtId="49" fontId="6" fillId="6" borderId="0" xfId="0" applyNumberFormat="1" applyFont="1" applyFill="1" applyAlignment="1">
      <alignment horizontal="center"/>
    </xf>
    <xf numFmtId="0" fontId="0" fillId="0" borderId="4" xfId="0" applyBorder="1"/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166" fontId="2" fillId="12" borderId="0" xfId="0" applyNumberFormat="1" applyFont="1" applyFill="1" applyAlignment="1">
      <alignment horizontal="right"/>
    </xf>
    <xf numFmtId="166" fontId="12" fillId="10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166" fontId="13" fillId="11" borderId="0" xfId="0" applyNumberFormat="1" applyFont="1" applyFill="1" applyAlignment="1">
      <alignment horizontal="right"/>
    </xf>
    <xf numFmtId="166" fontId="13" fillId="11" borderId="1" xfId="0" applyNumberFormat="1" applyFont="1" applyFill="1" applyBorder="1" applyAlignment="1">
      <alignment horizontal="right"/>
    </xf>
    <xf numFmtId="166" fontId="10" fillId="12" borderId="0" xfId="0" applyNumberFormat="1" applyFont="1" applyFill="1" applyAlignment="1">
      <alignment horizontal="right"/>
    </xf>
    <xf numFmtId="166" fontId="13" fillId="10" borderId="0" xfId="0" applyNumberFormat="1" applyFont="1" applyFill="1" applyAlignment="1">
      <alignment horizontal="right"/>
    </xf>
    <xf numFmtId="49" fontId="10" fillId="11" borderId="0" xfId="0" applyNumberFormat="1" applyFont="1" applyFill="1" applyAlignment="1">
      <alignment horizontal="center"/>
    </xf>
    <xf numFmtId="166" fontId="12" fillId="11" borderId="0" xfId="0" applyNumberFormat="1" applyFont="1" applyFill="1" applyAlignment="1">
      <alignment horizontal="right"/>
    </xf>
    <xf numFmtId="166" fontId="12" fillId="11" borderId="1" xfId="0" applyNumberFormat="1" applyFont="1" applyFill="1" applyBorder="1" applyAlignment="1">
      <alignment horizontal="right"/>
    </xf>
    <xf numFmtId="49" fontId="2" fillId="11" borderId="0" xfId="0" applyNumberFormat="1" applyFont="1" applyFill="1" applyAlignment="1">
      <alignment horizontal="center"/>
    </xf>
    <xf numFmtId="0" fontId="14" fillId="13" borderId="0" xfId="0" applyFont="1" applyFill="1"/>
    <xf numFmtId="0" fontId="14" fillId="13" borderId="0" xfId="0" applyFont="1" applyFill="1" applyAlignment="1">
      <alignment wrapText="1"/>
    </xf>
    <xf numFmtId="0" fontId="15" fillId="14" borderId="0" xfId="0" applyFont="1" applyFill="1" applyAlignment="1">
      <alignment horizontal="right"/>
    </xf>
    <xf numFmtId="0" fontId="15" fillId="15" borderId="1" xfId="0" applyFont="1" applyFill="1" applyBorder="1" applyAlignment="1">
      <alignment wrapText="1"/>
    </xf>
    <xf numFmtId="0" fontId="15" fillId="15" borderId="1" xfId="0" applyFont="1" applyFill="1" applyBorder="1"/>
    <xf numFmtId="0" fontId="17" fillId="16" borderId="0" xfId="0" applyFont="1" applyFill="1" applyAlignment="1">
      <alignment wrapText="1"/>
    </xf>
    <xf numFmtId="0" fontId="17" fillId="16" borderId="0" xfId="0" applyFont="1" applyFill="1"/>
    <xf numFmtId="165" fontId="18" fillId="17" borderId="0" xfId="0" applyNumberFormat="1" applyFont="1" applyFill="1"/>
    <xf numFmtId="164" fontId="18" fillId="17" borderId="0" xfId="0" applyNumberFormat="1" applyFont="1" applyFill="1"/>
    <xf numFmtId="166" fontId="18" fillId="17" borderId="0" xfId="0" applyNumberFormat="1" applyFont="1" applyFill="1"/>
    <xf numFmtId="167" fontId="18" fillId="17" borderId="0" xfId="0" applyNumberFormat="1" applyFont="1" applyFill="1"/>
    <xf numFmtId="166" fontId="14" fillId="13" borderId="0" xfId="0" applyNumberFormat="1" applyFont="1" applyFill="1" applyAlignment="1">
      <alignment horizontal="right"/>
    </xf>
    <xf numFmtId="0" fontId="15" fillId="13" borderId="2" xfId="0" applyFont="1" applyFill="1" applyBorder="1" applyAlignment="1">
      <alignment wrapText="1"/>
    </xf>
    <xf numFmtId="166" fontId="15" fillId="13" borderId="2" xfId="0" applyNumberFormat="1" applyFont="1" applyFill="1" applyBorder="1" applyAlignment="1">
      <alignment horizontal="right"/>
    </xf>
    <xf numFmtId="166" fontId="15" fillId="18" borderId="2" xfId="0" applyNumberFormat="1" applyFont="1" applyFill="1" applyBorder="1" applyAlignment="1">
      <alignment horizontal="right"/>
    </xf>
    <xf numFmtId="165" fontId="14" fillId="13" borderId="0" xfId="0" applyNumberFormat="1" applyFont="1" applyFill="1" applyAlignment="1">
      <alignment horizontal="right"/>
    </xf>
    <xf numFmtId="164" fontId="14" fillId="13" borderId="0" xfId="0" applyNumberFormat="1" applyFont="1" applyFill="1" applyAlignment="1">
      <alignment horizontal="right"/>
    </xf>
    <xf numFmtId="167" fontId="14" fillId="13" borderId="0" xfId="0" applyNumberFormat="1" applyFont="1" applyFill="1" applyAlignment="1">
      <alignment horizontal="right"/>
    </xf>
    <xf numFmtId="49" fontId="15" fillId="13" borderId="0" xfId="0" applyNumberFormat="1" applyFont="1" applyFill="1" applyAlignment="1">
      <alignment horizontal="center"/>
    </xf>
    <xf numFmtId="165" fontId="19" fillId="13" borderId="0" xfId="0" applyNumberFormat="1" applyFont="1" applyFill="1" applyAlignment="1">
      <alignment horizontal="right"/>
    </xf>
    <xf numFmtId="164" fontId="19" fillId="13" borderId="0" xfId="0" applyNumberFormat="1" applyFont="1" applyFill="1" applyAlignment="1">
      <alignment horizontal="right"/>
    </xf>
    <xf numFmtId="166" fontId="19" fillId="13" borderId="0" xfId="0" applyNumberFormat="1" applyFont="1" applyFill="1" applyAlignment="1">
      <alignment horizontal="right"/>
    </xf>
    <xf numFmtId="167" fontId="19" fillId="13" borderId="0" xfId="0" applyNumberFormat="1" applyFont="1" applyFill="1" applyAlignment="1">
      <alignment horizontal="right"/>
    </xf>
    <xf numFmtId="166" fontId="20" fillId="13" borderId="2" xfId="0" applyNumberFormat="1" applyFont="1" applyFill="1" applyBorder="1" applyAlignment="1">
      <alignment horizontal="right"/>
    </xf>
    <xf numFmtId="166" fontId="20" fillId="18" borderId="2" xfId="0" applyNumberFormat="1" applyFont="1" applyFill="1" applyBorder="1" applyAlignment="1">
      <alignment horizontal="right"/>
    </xf>
    <xf numFmtId="166" fontId="15" fillId="18" borderId="0" xfId="0" applyNumberFormat="1" applyFont="1" applyFill="1" applyAlignment="1">
      <alignment horizontal="right"/>
    </xf>
    <xf numFmtId="166" fontId="14" fillId="16" borderId="0" xfId="0" applyNumberFormat="1" applyFont="1" applyFill="1" applyAlignment="1">
      <alignment horizontal="right"/>
    </xf>
    <xf numFmtId="166" fontId="20" fillId="18" borderId="0" xfId="0" applyNumberFormat="1" applyFont="1" applyFill="1" applyAlignment="1">
      <alignment horizontal="right"/>
    </xf>
    <xf numFmtId="166" fontId="19" fillId="16" borderId="0" xfId="0" applyNumberFormat="1" applyFont="1" applyFill="1" applyAlignment="1">
      <alignment horizontal="right"/>
    </xf>
    <xf numFmtId="49" fontId="20" fillId="13" borderId="0" xfId="0" applyNumberFormat="1" applyFont="1" applyFill="1" applyAlignment="1">
      <alignment horizontal="center"/>
    </xf>
    <xf numFmtId="0" fontId="2" fillId="15" borderId="1" xfId="0" applyFont="1" applyFill="1" applyBorder="1" applyAlignment="1">
      <alignment wrapText="1"/>
    </xf>
    <xf numFmtId="0" fontId="2" fillId="15" borderId="1" xfId="0" applyFont="1" applyFill="1" applyBorder="1"/>
    <xf numFmtId="0" fontId="3" fillId="16" borderId="0" xfId="0" applyFont="1" applyFill="1" applyAlignment="1">
      <alignment wrapText="1"/>
    </xf>
    <xf numFmtId="0" fontId="3" fillId="16" borderId="0" xfId="0" applyFont="1" applyFill="1"/>
    <xf numFmtId="166" fontId="11" fillId="16" borderId="0" xfId="0" applyNumberFormat="1" applyFont="1" applyFill="1" applyAlignment="1">
      <alignment horizontal="right"/>
    </xf>
    <xf numFmtId="166" fontId="3" fillId="16" borderId="0" xfId="0" applyNumberFormat="1" applyFont="1" applyFill="1" applyAlignment="1">
      <alignment horizontal="right"/>
    </xf>
    <xf numFmtId="0" fontId="2" fillId="6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/>
    </xf>
    <xf numFmtId="0" fontId="2" fillId="6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1" fillId="6" borderId="0" xfId="0" applyFont="1" applyFill="1" applyAlignment="1">
      <alignment vertical="top"/>
    </xf>
    <xf numFmtId="0" fontId="2" fillId="8" borderId="1" xfId="0" applyFont="1" applyFill="1" applyBorder="1" applyAlignment="1">
      <alignment vertical="top"/>
    </xf>
    <xf numFmtId="0" fontId="2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1" fillId="6" borderId="3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2" fillId="9" borderId="1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1" fillId="6" borderId="4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1" fillId="6" borderId="6" xfId="0" applyFont="1" applyFill="1" applyBorder="1" applyAlignment="1">
      <alignment vertical="top" wrapText="1"/>
    </xf>
    <xf numFmtId="0" fontId="21" fillId="6" borderId="0" xfId="0" applyFont="1" applyFill="1" applyAlignment="1">
      <alignment vertical="center"/>
    </xf>
    <xf numFmtId="0" fontId="21" fillId="13" borderId="0" xfId="0" applyFont="1" applyFill="1" applyAlignment="1">
      <alignment vertical="center" wrapText="1"/>
    </xf>
    <xf numFmtId="0" fontId="14" fillId="1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6" fillId="13" borderId="0" xfId="0" applyFont="1" applyFill="1" applyAlignment="1">
      <alignment vertical="center" wrapText="1"/>
    </xf>
    <xf numFmtId="0" fontId="21" fillId="6" borderId="0" xfId="0" applyFont="1" applyFill="1" applyAlignment="1">
      <alignment vertical="center" wrapText="1"/>
    </xf>
    <xf numFmtId="0" fontId="2" fillId="8" borderId="7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16" fillId="13" borderId="0" xfId="0" applyFont="1" applyFill="1" applyAlignment="1">
      <alignment horizontal="left" vertical="center" wrapText="1"/>
    </xf>
    <xf numFmtId="0" fontId="22" fillId="13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workbookViewId="0"/>
  </sheetViews>
  <sheetFormatPr baseColWidth="10" defaultColWidth="9.140625" defaultRowHeight="15" x14ac:dyDescent="0.25"/>
  <cols>
    <col min="1" max="1" width="35" style="78" customWidth="1"/>
    <col min="2" max="2" width="88" style="78" customWidth="1"/>
    <col min="3" max="3" width="2" style="78" customWidth="1"/>
    <col min="4" max="16384" width="9.140625" style="78"/>
  </cols>
  <sheetData>
    <row r="1" spans="1:3" ht="18.95" customHeight="1" x14ac:dyDescent="0.25">
      <c r="A1" s="97" t="s">
        <v>0</v>
      </c>
      <c r="B1" s="76"/>
      <c r="C1" s="77"/>
    </row>
    <row r="2" spans="1:3" ht="38.25" customHeight="1" x14ac:dyDescent="0.25">
      <c r="A2" s="79" t="s">
        <v>1</v>
      </c>
      <c r="B2" s="80" t="s">
        <v>2</v>
      </c>
      <c r="C2" s="77"/>
    </row>
    <row r="3" spans="1:3" ht="32.1" customHeight="1" x14ac:dyDescent="0.25">
      <c r="A3" s="79" t="s">
        <v>3</v>
      </c>
      <c r="B3" s="80" t="s">
        <v>4</v>
      </c>
      <c r="C3" s="77"/>
    </row>
    <row r="4" spans="1:3" ht="21" customHeight="1" x14ac:dyDescent="0.25">
      <c r="A4" s="81"/>
      <c r="B4" s="81"/>
      <c r="C4" s="77"/>
    </row>
    <row r="5" spans="1:3" ht="21.95" customHeight="1" x14ac:dyDescent="0.25">
      <c r="A5" s="82" t="s">
        <v>5</v>
      </c>
      <c r="B5" s="82"/>
      <c r="C5" s="77"/>
    </row>
    <row r="6" spans="1:3" ht="23.25" customHeight="1" x14ac:dyDescent="0.25">
      <c r="A6" s="83" t="s">
        <v>6</v>
      </c>
      <c r="B6" s="84" t="s">
        <v>7</v>
      </c>
      <c r="C6" s="77"/>
    </row>
    <row r="7" spans="1:3" ht="20.25" customHeight="1" x14ac:dyDescent="0.25">
      <c r="A7" s="83" t="s">
        <v>8</v>
      </c>
      <c r="B7" s="84" t="s">
        <v>9</v>
      </c>
      <c r="C7" s="77"/>
    </row>
    <row r="8" spans="1:3" ht="39" customHeight="1" x14ac:dyDescent="0.25">
      <c r="A8" s="83" t="s">
        <v>10</v>
      </c>
      <c r="B8" s="84" t="s">
        <v>11</v>
      </c>
      <c r="C8" s="77"/>
    </row>
    <row r="9" spans="1:3" ht="40.5" customHeight="1" x14ac:dyDescent="0.25">
      <c r="A9" s="83" t="s">
        <v>12</v>
      </c>
      <c r="B9" s="84" t="s">
        <v>13</v>
      </c>
      <c r="C9" s="77"/>
    </row>
    <row r="10" spans="1:3" ht="30" customHeight="1" x14ac:dyDescent="0.25">
      <c r="A10" s="83" t="s">
        <v>14</v>
      </c>
      <c r="B10" s="84" t="s">
        <v>15</v>
      </c>
      <c r="C10" s="77"/>
    </row>
    <row r="11" spans="1:3" ht="20.25" customHeight="1" x14ac:dyDescent="0.25">
      <c r="A11" s="83"/>
      <c r="B11" s="84"/>
      <c r="C11" s="77"/>
    </row>
    <row r="12" spans="1:3" ht="21.95" customHeight="1" x14ac:dyDescent="0.25">
      <c r="A12" s="82" t="s">
        <v>16</v>
      </c>
      <c r="B12" s="82"/>
      <c r="C12" s="77"/>
    </row>
    <row r="13" spans="1:3" ht="37.5" customHeight="1" x14ac:dyDescent="0.25">
      <c r="A13" s="79" t="s">
        <v>17</v>
      </c>
      <c r="B13" s="80" t="s">
        <v>18</v>
      </c>
      <c r="C13" s="77"/>
    </row>
    <row r="14" spans="1:3" ht="25.5" customHeight="1" x14ac:dyDescent="0.25">
      <c r="A14" s="79" t="s">
        <v>19</v>
      </c>
      <c r="B14" s="80" t="s">
        <v>20</v>
      </c>
      <c r="C14" s="77"/>
    </row>
    <row r="15" spans="1:3" ht="23.25" customHeight="1" x14ac:dyDescent="0.25">
      <c r="A15" s="79" t="s">
        <v>21</v>
      </c>
      <c r="B15" s="80" t="s">
        <v>22</v>
      </c>
      <c r="C15" s="77"/>
    </row>
    <row r="16" spans="1:3" ht="18.95" customHeight="1" x14ac:dyDescent="0.25">
      <c r="A16" s="81"/>
      <c r="B16" s="81"/>
      <c r="C16" s="77"/>
    </row>
    <row r="17" spans="1:3" ht="21.95" customHeight="1" x14ac:dyDescent="0.25">
      <c r="A17" s="82" t="s">
        <v>23</v>
      </c>
      <c r="B17" s="82"/>
      <c r="C17" s="77"/>
    </row>
    <row r="18" spans="1:3" ht="41.25" customHeight="1" x14ac:dyDescent="0.25">
      <c r="A18" s="79" t="s">
        <v>24</v>
      </c>
      <c r="B18" s="80" t="s">
        <v>25</v>
      </c>
      <c r="C18" s="77"/>
    </row>
    <row r="19" spans="1:3" ht="24" customHeight="1" x14ac:dyDescent="0.25">
      <c r="A19" s="79" t="s">
        <v>26</v>
      </c>
      <c r="B19" s="80" t="s">
        <v>27</v>
      </c>
      <c r="C19" s="77"/>
    </row>
    <row r="20" spans="1:3" s="92" customFormat="1" ht="38.1" customHeight="1" x14ac:dyDescent="0.25">
      <c r="A20" s="89" t="s">
        <v>28</v>
      </c>
      <c r="B20" s="90" t="s">
        <v>29</v>
      </c>
      <c r="C20" s="91"/>
    </row>
    <row r="21" spans="1:3" s="92" customFormat="1" ht="38.25" customHeight="1" x14ac:dyDescent="0.25">
      <c r="A21" s="89" t="s">
        <v>30</v>
      </c>
      <c r="B21" s="90" t="s">
        <v>31</v>
      </c>
      <c r="C21" s="91"/>
    </row>
    <row r="22" spans="1:3" ht="38.25" customHeight="1" x14ac:dyDescent="0.25">
      <c r="A22" s="79" t="s">
        <v>32</v>
      </c>
      <c r="B22" s="80" t="s">
        <v>33</v>
      </c>
      <c r="C22" s="77"/>
    </row>
    <row r="23" spans="1:3" ht="38.1" customHeight="1" x14ac:dyDescent="0.25">
      <c r="A23" s="79" t="s">
        <v>34</v>
      </c>
      <c r="B23" s="80" t="s">
        <v>35</v>
      </c>
      <c r="C23" s="77"/>
    </row>
    <row r="24" spans="1:3" ht="30" customHeight="1" x14ac:dyDescent="0.25">
      <c r="A24" s="79" t="s">
        <v>36</v>
      </c>
      <c r="B24" s="80" t="s">
        <v>37</v>
      </c>
      <c r="C24" s="77"/>
    </row>
    <row r="25" spans="1:3" ht="18.95" customHeight="1" x14ac:dyDescent="0.25">
      <c r="A25" s="85"/>
      <c r="B25" s="86"/>
      <c r="C25" s="77"/>
    </row>
    <row r="26" spans="1:3" ht="21.95" customHeight="1" x14ac:dyDescent="0.25">
      <c r="A26" s="103" t="s">
        <v>38</v>
      </c>
      <c r="B26" s="103"/>
      <c r="C26" s="77"/>
    </row>
    <row r="27" spans="1:3" ht="36" customHeight="1" x14ac:dyDescent="0.25">
      <c r="A27" s="79" t="s">
        <v>39</v>
      </c>
      <c r="B27" s="80" t="s">
        <v>40</v>
      </c>
      <c r="C27" s="77"/>
    </row>
    <row r="28" spans="1:3" s="92" customFormat="1" ht="39.75" customHeight="1" x14ac:dyDescent="0.25">
      <c r="A28" s="89" t="s">
        <v>41</v>
      </c>
      <c r="B28" s="90" t="s">
        <v>42</v>
      </c>
      <c r="C28" s="91"/>
    </row>
    <row r="29" spans="1:3" ht="23.25" customHeight="1" x14ac:dyDescent="0.25">
      <c r="A29" s="79" t="s">
        <v>43</v>
      </c>
      <c r="B29" s="80" t="s">
        <v>44</v>
      </c>
      <c r="C29" s="77"/>
    </row>
    <row r="30" spans="1:3" ht="36" customHeight="1" x14ac:dyDescent="0.25">
      <c r="A30" s="79" t="s">
        <v>45</v>
      </c>
      <c r="B30" s="80" t="s">
        <v>46</v>
      </c>
      <c r="C30" s="77"/>
    </row>
    <row r="31" spans="1:3" s="92" customFormat="1" ht="35.25" customHeight="1" x14ac:dyDescent="0.25">
      <c r="A31" s="89" t="s">
        <v>47</v>
      </c>
      <c r="B31" s="90" t="s">
        <v>48</v>
      </c>
      <c r="C31" s="91"/>
    </row>
    <row r="32" spans="1:3" ht="18.95" customHeight="1" x14ac:dyDescent="0.25">
      <c r="A32" s="79"/>
      <c r="B32" s="80"/>
      <c r="C32" s="77"/>
    </row>
    <row r="33" spans="1:3" ht="21.95" customHeight="1" x14ac:dyDescent="0.25">
      <c r="A33" s="104" t="s">
        <v>49</v>
      </c>
      <c r="B33" s="104"/>
      <c r="C33" s="77"/>
    </row>
    <row r="34" spans="1:3" ht="25.5" customHeight="1" x14ac:dyDescent="0.25">
      <c r="A34" s="79" t="s">
        <v>50</v>
      </c>
      <c r="B34" s="80" t="s">
        <v>51</v>
      </c>
      <c r="C34" s="77"/>
    </row>
    <row r="35" spans="1:3" ht="25.5" customHeight="1" x14ac:dyDescent="0.25">
      <c r="A35" s="79" t="s">
        <v>52</v>
      </c>
      <c r="B35" s="80" t="s">
        <v>53</v>
      </c>
      <c r="C35" s="77"/>
    </row>
    <row r="36" spans="1:3" s="92" customFormat="1" ht="39.950000000000003" customHeight="1" x14ac:dyDescent="0.25">
      <c r="A36" s="89" t="s">
        <v>54</v>
      </c>
      <c r="B36" s="90" t="s">
        <v>55</v>
      </c>
      <c r="C36" s="91"/>
    </row>
    <row r="37" spans="1:3" s="92" customFormat="1" ht="25.5" customHeight="1" x14ac:dyDescent="0.25">
      <c r="A37" s="89" t="s">
        <v>56</v>
      </c>
      <c r="B37" s="90" t="s">
        <v>57</v>
      </c>
      <c r="C37" s="91"/>
    </row>
    <row r="38" spans="1:3" ht="36" customHeight="1" x14ac:dyDescent="0.25">
      <c r="A38" s="79" t="s">
        <v>58</v>
      </c>
      <c r="B38" s="80" t="s">
        <v>59</v>
      </c>
      <c r="C38" s="77"/>
    </row>
    <row r="39" spans="1:3" ht="18.95" customHeight="1" x14ac:dyDescent="0.25">
      <c r="A39" s="79"/>
      <c r="B39" s="80"/>
      <c r="C39" s="77"/>
    </row>
    <row r="40" spans="1:3" ht="21.95" customHeight="1" x14ac:dyDescent="0.25">
      <c r="A40" s="88" t="s">
        <v>60</v>
      </c>
      <c r="B40" s="88"/>
      <c r="C40" s="77"/>
    </row>
    <row r="41" spans="1:3" ht="38.25" customHeight="1" x14ac:dyDescent="0.25">
      <c r="A41" s="83" t="s">
        <v>61</v>
      </c>
      <c r="B41" s="84" t="s">
        <v>62</v>
      </c>
      <c r="C41" s="77"/>
    </row>
    <row r="42" spans="1:3" ht="38.1" customHeight="1" x14ac:dyDescent="0.25">
      <c r="A42" s="83" t="s">
        <v>63</v>
      </c>
      <c r="B42" s="84" t="s">
        <v>64</v>
      </c>
      <c r="C42" s="77"/>
    </row>
    <row r="43" spans="1:3" ht="42" customHeight="1" x14ac:dyDescent="0.25">
      <c r="A43" s="83" t="s">
        <v>65</v>
      </c>
      <c r="B43" s="84" t="s">
        <v>66</v>
      </c>
      <c r="C43" s="77"/>
    </row>
    <row r="44" spans="1:3" s="92" customFormat="1" ht="26.25" customHeight="1" x14ac:dyDescent="0.25">
      <c r="A44" s="93" t="s">
        <v>60</v>
      </c>
      <c r="B44" s="94" t="s">
        <v>67</v>
      </c>
      <c r="C44" s="91"/>
    </row>
    <row r="45" spans="1:3" ht="41.25" customHeight="1" x14ac:dyDescent="0.25">
      <c r="A45" s="83" t="s">
        <v>68</v>
      </c>
      <c r="B45" s="84" t="s">
        <v>69</v>
      </c>
      <c r="C45" s="77"/>
    </row>
    <row r="46" spans="1:3" ht="18.95" customHeight="1" x14ac:dyDescent="0.25">
      <c r="A46" s="79"/>
      <c r="B46" s="80"/>
      <c r="C46" s="77"/>
    </row>
    <row r="47" spans="1:3" ht="21.95" customHeight="1" x14ac:dyDescent="0.25">
      <c r="A47" s="88" t="s">
        <v>70</v>
      </c>
      <c r="B47" s="88"/>
      <c r="C47" s="77"/>
    </row>
    <row r="48" spans="1:3" ht="33.950000000000003" customHeight="1" x14ac:dyDescent="0.25">
      <c r="A48" s="83" t="s">
        <v>71</v>
      </c>
      <c r="B48" s="84" t="s">
        <v>72</v>
      </c>
      <c r="C48" s="77"/>
    </row>
    <row r="49" spans="1:3" ht="33.950000000000003" customHeight="1" x14ac:dyDescent="0.25">
      <c r="A49" s="83" t="s">
        <v>65</v>
      </c>
      <c r="B49" s="84" t="s">
        <v>73</v>
      </c>
      <c r="C49" s="77"/>
    </row>
    <row r="50" spans="1:3" s="92" customFormat="1" ht="38.1" customHeight="1" x14ac:dyDescent="0.25">
      <c r="A50" s="93" t="s">
        <v>74</v>
      </c>
      <c r="B50" s="94" t="s">
        <v>75</v>
      </c>
      <c r="C50" s="91"/>
    </row>
    <row r="51" spans="1:3" s="92" customFormat="1" ht="42" customHeight="1" x14ac:dyDescent="0.25">
      <c r="A51" s="93" t="s">
        <v>3</v>
      </c>
      <c r="B51" s="94" t="s">
        <v>76</v>
      </c>
      <c r="C51" s="91"/>
    </row>
    <row r="52" spans="1:3" ht="18.95" customHeight="1" x14ac:dyDescent="0.25">
      <c r="A52" s="79"/>
      <c r="B52" s="80"/>
      <c r="C52" s="77"/>
    </row>
    <row r="53" spans="1:3" ht="21.95" customHeight="1" x14ac:dyDescent="0.25">
      <c r="A53" s="87" t="s">
        <v>77</v>
      </c>
      <c r="B53" s="87"/>
      <c r="C53" s="77"/>
    </row>
    <row r="54" spans="1:3" s="92" customFormat="1" ht="30" customHeight="1" x14ac:dyDescent="0.25">
      <c r="A54" s="95" t="s">
        <v>78</v>
      </c>
      <c r="B54" s="96" t="s">
        <v>79</v>
      </c>
      <c r="C54" s="91"/>
    </row>
    <row r="55" spans="1:3" s="92" customFormat="1" ht="34.5" customHeight="1" x14ac:dyDescent="0.25">
      <c r="A55" s="89" t="s">
        <v>80</v>
      </c>
      <c r="B55" s="90" t="s">
        <v>81</v>
      </c>
      <c r="C55" s="91"/>
    </row>
    <row r="56" spans="1:3" s="92" customFormat="1" ht="34.5" customHeight="1" x14ac:dyDescent="0.25">
      <c r="A56" s="89" t="s">
        <v>82</v>
      </c>
      <c r="B56" s="90" t="s">
        <v>83</v>
      </c>
      <c r="C56" s="91"/>
    </row>
    <row r="57" spans="1:3" s="92" customFormat="1" ht="24.75" customHeight="1" x14ac:dyDescent="0.25">
      <c r="A57" s="89" t="s">
        <v>84</v>
      </c>
      <c r="B57" s="90" t="s">
        <v>85</v>
      </c>
      <c r="C57" s="91"/>
    </row>
    <row r="58" spans="1:3" ht="18.95" customHeight="1" x14ac:dyDescent="0.25">
      <c r="A58" s="79"/>
      <c r="B58" s="80"/>
      <c r="C58" s="77"/>
    </row>
    <row r="59" spans="1:3" ht="21.95" customHeight="1" x14ac:dyDescent="0.25">
      <c r="A59" s="87" t="s">
        <v>86</v>
      </c>
      <c r="B59" s="87"/>
      <c r="C59" s="77"/>
    </row>
    <row r="60" spans="1:3" s="92" customFormat="1" ht="30" customHeight="1" x14ac:dyDescent="0.25">
      <c r="A60" s="95" t="s">
        <v>87</v>
      </c>
      <c r="B60" s="96" t="s">
        <v>88</v>
      </c>
      <c r="C60" s="91"/>
    </row>
    <row r="61" spans="1:3" s="92" customFormat="1" ht="27.75" customHeight="1" x14ac:dyDescent="0.25">
      <c r="A61" s="89" t="s">
        <v>28</v>
      </c>
      <c r="B61" s="90" t="s">
        <v>89</v>
      </c>
      <c r="C61" s="91"/>
    </row>
    <row r="62" spans="1:3" s="92" customFormat="1" ht="41.25" customHeight="1" x14ac:dyDescent="0.25">
      <c r="A62" s="89" t="s">
        <v>90</v>
      </c>
      <c r="B62" s="90" t="s">
        <v>91</v>
      </c>
      <c r="C62" s="91"/>
    </row>
    <row r="63" spans="1:3" s="92" customFormat="1" ht="26.25" customHeight="1" x14ac:dyDescent="0.25">
      <c r="A63" s="89" t="s">
        <v>92</v>
      </c>
      <c r="B63" s="90" t="s">
        <v>93</v>
      </c>
      <c r="C63" s="91"/>
    </row>
    <row r="64" spans="1:3" s="92" customFormat="1" ht="27" customHeight="1" x14ac:dyDescent="0.25">
      <c r="A64" s="93" t="s">
        <v>94</v>
      </c>
      <c r="B64" s="94" t="s">
        <v>95</v>
      </c>
      <c r="C64" s="91"/>
    </row>
    <row r="65" spans="1:3" s="92" customFormat="1" ht="36" customHeight="1" x14ac:dyDescent="0.25">
      <c r="A65" s="93" t="s">
        <v>60</v>
      </c>
      <c r="B65" s="94" t="s">
        <v>96</v>
      </c>
      <c r="C65" s="91"/>
    </row>
  </sheetData>
  <mergeCells count="2">
    <mergeCell ref="A26:B26"/>
    <mergeCell ref="A33:B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1"/>
  <sheetViews>
    <sheetView tabSelected="1" workbookViewId="0">
      <selection activeCell="F7" sqref="F7"/>
    </sheetView>
  </sheetViews>
  <sheetFormatPr baseColWidth="10" defaultColWidth="9.140625" defaultRowHeight="15" x14ac:dyDescent="0.25"/>
  <cols>
    <col min="1" max="1" width="42" customWidth="1"/>
    <col min="2" max="13" width="12" customWidth="1"/>
    <col min="14" max="14" width="15" customWidth="1"/>
  </cols>
  <sheetData>
    <row r="1" spans="1:14" ht="20.100000000000001" customHeight="1" x14ac:dyDescent="0.25">
      <c r="A1" s="106" t="s">
        <v>97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s="100" customFormat="1" ht="24.75" customHeight="1" x14ac:dyDescent="0.25">
      <c r="A2" s="105" t="s">
        <v>98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99"/>
    </row>
    <row r="3" spans="1:14" ht="20.100000000000001" customHeight="1" x14ac:dyDescent="0.25">
      <c r="A3" s="41"/>
      <c r="B3" s="42" t="s">
        <v>99</v>
      </c>
      <c r="C3" s="42" t="s">
        <v>100</v>
      </c>
      <c r="D3" s="42" t="s">
        <v>101</v>
      </c>
      <c r="E3" s="42" t="s">
        <v>102</v>
      </c>
      <c r="F3" s="42" t="s">
        <v>103</v>
      </c>
      <c r="G3" s="42" t="s">
        <v>104</v>
      </c>
      <c r="H3" s="42" t="s">
        <v>105</v>
      </c>
      <c r="I3" s="42" t="s">
        <v>106</v>
      </c>
      <c r="J3" s="42" t="s">
        <v>107</v>
      </c>
      <c r="K3" s="42" t="s">
        <v>108</v>
      </c>
      <c r="L3" s="42" t="s">
        <v>109</v>
      </c>
      <c r="M3" s="42" t="s">
        <v>110</v>
      </c>
      <c r="N3" s="42" t="s">
        <v>111</v>
      </c>
    </row>
    <row r="4" spans="1:14" ht="20.100000000000001" customHeight="1" x14ac:dyDescent="0.25">
      <c r="A4" s="41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21.95" customHeight="1" x14ac:dyDescent="0.25">
      <c r="A5" s="43" t="s">
        <v>112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ht="20.100000000000001" customHeight="1" x14ac:dyDescent="0.25">
      <c r="A6" s="41" t="s">
        <v>24</v>
      </c>
      <c r="B6" s="47">
        <v>0</v>
      </c>
      <c r="C6" s="47">
        <v>0</v>
      </c>
      <c r="D6" s="47">
        <v>0</v>
      </c>
      <c r="E6" s="47">
        <v>0</v>
      </c>
      <c r="F6" s="47">
        <v>0</v>
      </c>
      <c r="G6" s="47">
        <v>150</v>
      </c>
      <c r="H6" s="47">
        <v>250</v>
      </c>
      <c r="I6" s="47">
        <v>350</v>
      </c>
      <c r="J6" s="47">
        <v>500</v>
      </c>
      <c r="K6" s="47">
        <v>650</v>
      </c>
      <c r="L6" s="47">
        <v>800</v>
      </c>
      <c r="M6" s="47">
        <v>950</v>
      </c>
      <c r="N6" s="55">
        <f>SUM(B6:M6)</f>
        <v>3650</v>
      </c>
    </row>
    <row r="7" spans="1:14" ht="20.100000000000001" customHeight="1" x14ac:dyDescent="0.25">
      <c r="A7" s="41" t="s">
        <v>113</v>
      </c>
      <c r="B7" s="48"/>
      <c r="C7" s="48"/>
      <c r="D7" s="48"/>
      <c r="E7" s="48"/>
      <c r="F7" s="48">
        <v>39.9</v>
      </c>
      <c r="G7" s="48">
        <v>39.9</v>
      </c>
      <c r="H7" s="48">
        <v>39.9</v>
      </c>
      <c r="I7" s="48">
        <v>39.9</v>
      </c>
      <c r="J7" s="48">
        <v>39.9</v>
      </c>
      <c r="K7" s="48">
        <v>39.9</v>
      </c>
      <c r="L7" s="48">
        <v>39.9</v>
      </c>
      <c r="M7" s="48">
        <v>39.9</v>
      </c>
      <c r="N7" s="56">
        <f>IF(N6&gt;0,N8/N6,0)</f>
        <v>39.9</v>
      </c>
    </row>
    <row r="8" spans="1:14" ht="20.100000000000001" customHeight="1" x14ac:dyDescent="0.25">
      <c r="A8" s="52" t="s">
        <v>114</v>
      </c>
      <c r="B8" s="53">
        <f t="shared" ref="B8:M8" si="0">B6*B7</f>
        <v>0</v>
      </c>
      <c r="C8" s="53">
        <f t="shared" si="0"/>
        <v>0</v>
      </c>
      <c r="D8" s="53">
        <f t="shared" si="0"/>
        <v>0</v>
      </c>
      <c r="E8" s="53">
        <f t="shared" si="0"/>
        <v>0</v>
      </c>
      <c r="F8" s="53">
        <f t="shared" si="0"/>
        <v>0</v>
      </c>
      <c r="G8" s="53">
        <f t="shared" si="0"/>
        <v>5985</v>
      </c>
      <c r="H8" s="53">
        <f t="shared" si="0"/>
        <v>9975</v>
      </c>
      <c r="I8" s="53">
        <f t="shared" si="0"/>
        <v>13965</v>
      </c>
      <c r="J8" s="53">
        <f t="shared" si="0"/>
        <v>19950</v>
      </c>
      <c r="K8" s="53">
        <f t="shared" si="0"/>
        <v>25935</v>
      </c>
      <c r="L8" s="53">
        <f t="shared" si="0"/>
        <v>31920</v>
      </c>
      <c r="M8" s="53">
        <f t="shared" si="0"/>
        <v>37905</v>
      </c>
      <c r="N8" s="53">
        <f>SUM(B8:M8)</f>
        <v>145635</v>
      </c>
    </row>
    <row r="9" spans="1:14" ht="20.100000000000001" customHeight="1" x14ac:dyDescent="0.25">
      <c r="A9" s="41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ht="21.95" customHeight="1" x14ac:dyDescent="0.25">
      <c r="A10" s="43" t="s">
        <v>115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4" ht="21.95" customHeight="1" x14ac:dyDescent="0.25">
      <c r="A11" s="45" t="s">
        <v>116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20.100000000000001" customHeight="1" x14ac:dyDescent="0.25">
      <c r="A12" s="41" t="s">
        <v>117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1650</v>
      </c>
      <c r="H12" s="49">
        <v>2750</v>
      </c>
      <c r="I12" s="49">
        <v>3850</v>
      </c>
      <c r="J12" s="49">
        <v>5500</v>
      </c>
      <c r="K12" s="49">
        <v>7150</v>
      </c>
      <c r="L12" s="49">
        <v>8800</v>
      </c>
      <c r="M12" s="49">
        <v>10450</v>
      </c>
      <c r="N12" s="51">
        <f>SUM(B12:M12)</f>
        <v>40150</v>
      </c>
    </row>
    <row r="13" spans="1:14" ht="20.100000000000001" customHeight="1" x14ac:dyDescent="0.25">
      <c r="A13" s="41" t="s">
        <v>118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375</v>
      </c>
      <c r="H13" s="49">
        <v>625</v>
      </c>
      <c r="I13" s="49">
        <v>875</v>
      </c>
      <c r="J13" s="49">
        <v>1250</v>
      </c>
      <c r="K13" s="49">
        <v>1625</v>
      </c>
      <c r="L13" s="49">
        <v>2000</v>
      </c>
      <c r="M13" s="49">
        <v>2375</v>
      </c>
      <c r="N13" s="51">
        <f>SUM(B13:M13)</f>
        <v>9125</v>
      </c>
    </row>
    <row r="14" spans="1:14" ht="20.100000000000001" customHeight="1" x14ac:dyDescent="0.25">
      <c r="A14" s="41" t="s">
        <v>119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225</v>
      </c>
      <c r="H14" s="49">
        <v>375</v>
      </c>
      <c r="I14" s="49">
        <v>525</v>
      </c>
      <c r="J14" s="49">
        <v>750</v>
      </c>
      <c r="K14" s="49">
        <v>975</v>
      </c>
      <c r="L14" s="49">
        <v>1200</v>
      </c>
      <c r="M14" s="49">
        <v>1425</v>
      </c>
      <c r="N14" s="51">
        <f>SUM(B14:M14)</f>
        <v>5475</v>
      </c>
    </row>
    <row r="15" spans="1:14" ht="20.100000000000001" customHeight="1" x14ac:dyDescent="0.25">
      <c r="A15" s="41" t="s">
        <v>120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75</v>
      </c>
      <c r="H15" s="49">
        <v>125</v>
      </c>
      <c r="I15" s="49">
        <v>175</v>
      </c>
      <c r="J15" s="49">
        <v>250</v>
      </c>
      <c r="K15" s="49">
        <v>325</v>
      </c>
      <c r="L15" s="49">
        <v>400</v>
      </c>
      <c r="M15" s="49">
        <v>475</v>
      </c>
      <c r="N15" s="51">
        <f>SUM(B15:M15)</f>
        <v>1825</v>
      </c>
    </row>
    <row r="16" spans="1:14" ht="21.95" customHeight="1" x14ac:dyDescent="0.25">
      <c r="A16" s="45" t="s">
        <v>121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20.100000000000001" customHeight="1" x14ac:dyDescent="0.25">
      <c r="A17" s="41" t="s">
        <v>122</v>
      </c>
      <c r="B17" s="50">
        <v>0</v>
      </c>
      <c r="C17" s="50">
        <v>0</v>
      </c>
      <c r="D17" s="50">
        <v>0</v>
      </c>
      <c r="E17" s="50">
        <v>0</v>
      </c>
      <c r="F17" s="50">
        <v>0.5</v>
      </c>
      <c r="G17" s="50">
        <v>0.5</v>
      </c>
      <c r="H17" s="50">
        <v>0.5</v>
      </c>
      <c r="I17" s="50">
        <v>0.5</v>
      </c>
      <c r="J17" s="50">
        <v>0.75</v>
      </c>
      <c r="K17" s="50">
        <v>0.75</v>
      </c>
      <c r="L17" s="50">
        <v>0.75</v>
      </c>
      <c r="M17" s="50">
        <v>0.75</v>
      </c>
      <c r="N17" s="57">
        <f>SUM(B17:M17)/12</f>
        <v>0.41666666666666669</v>
      </c>
    </row>
    <row r="18" spans="1:14" ht="20.100000000000001" customHeight="1" x14ac:dyDescent="0.25">
      <c r="A18" s="41" t="s">
        <v>123</v>
      </c>
      <c r="B18" s="49"/>
      <c r="C18" s="49"/>
      <c r="D18" s="49"/>
      <c r="E18" s="49"/>
      <c r="F18" s="49">
        <v>3600</v>
      </c>
      <c r="G18" s="49">
        <v>3600</v>
      </c>
      <c r="H18" s="49">
        <v>3600</v>
      </c>
      <c r="I18" s="49">
        <v>3600</v>
      </c>
      <c r="J18" s="49">
        <v>3600</v>
      </c>
      <c r="K18" s="49">
        <v>3600</v>
      </c>
      <c r="L18" s="49">
        <v>3600</v>
      </c>
      <c r="M18" s="49">
        <v>3600</v>
      </c>
      <c r="N18" s="51">
        <f>IF(COUNT(B18:M18)&gt;0,SUM(B18:M18)/COUNT(B18:M18),0)</f>
        <v>3600</v>
      </c>
    </row>
    <row r="19" spans="1:14" ht="20.100000000000001" customHeight="1" x14ac:dyDescent="0.25">
      <c r="A19" s="41" t="s">
        <v>124</v>
      </c>
      <c r="B19" s="51">
        <f t="shared" ref="B19:M19" si="1">B17*B18</f>
        <v>0</v>
      </c>
      <c r="C19" s="51">
        <f t="shared" si="1"/>
        <v>0</v>
      </c>
      <c r="D19" s="51">
        <f t="shared" si="1"/>
        <v>0</v>
      </c>
      <c r="E19" s="51">
        <f t="shared" si="1"/>
        <v>0</v>
      </c>
      <c r="F19" s="51">
        <f t="shared" si="1"/>
        <v>1800</v>
      </c>
      <c r="G19" s="51">
        <f t="shared" si="1"/>
        <v>1800</v>
      </c>
      <c r="H19" s="51">
        <f t="shared" si="1"/>
        <v>1800</v>
      </c>
      <c r="I19" s="51">
        <f t="shared" si="1"/>
        <v>1800</v>
      </c>
      <c r="J19" s="51">
        <f t="shared" si="1"/>
        <v>2700</v>
      </c>
      <c r="K19" s="51">
        <f t="shared" si="1"/>
        <v>2700</v>
      </c>
      <c r="L19" s="51">
        <f t="shared" si="1"/>
        <v>2700</v>
      </c>
      <c r="M19" s="51">
        <f t="shared" si="1"/>
        <v>2700</v>
      </c>
      <c r="N19" s="51">
        <f>SUM(B19:M19)</f>
        <v>18000</v>
      </c>
    </row>
    <row r="20" spans="1:14" ht="20.100000000000001" customHeight="1" x14ac:dyDescent="0.25">
      <c r="A20" s="41" t="s">
        <v>125</v>
      </c>
      <c r="B20" s="49">
        <v>0</v>
      </c>
      <c r="C20" s="49">
        <v>0</v>
      </c>
      <c r="D20" s="49">
        <v>0</v>
      </c>
      <c r="E20" s="49">
        <v>0</v>
      </c>
      <c r="F20" s="49">
        <v>500</v>
      </c>
      <c r="G20" s="49">
        <v>500</v>
      </c>
      <c r="H20" s="49">
        <v>500</v>
      </c>
      <c r="I20" s="49">
        <v>500</v>
      </c>
      <c r="J20" s="49">
        <v>600</v>
      </c>
      <c r="K20" s="49">
        <v>600</v>
      </c>
      <c r="L20" s="49">
        <v>600</v>
      </c>
      <c r="M20" s="49">
        <v>600</v>
      </c>
      <c r="N20" s="51">
        <f>SUM(B20:M20)</f>
        <v>4400</v>
      </c>
    </row>
    <row r="21" spans="1:14" ht="21.95" customHeight="1" x14ac:dyDescent="0.25">
      <c r="A21" s="45" t="s">
        <v>126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4" ht="20.100000000000001" customHeight="1" x14ac:dyDescent="0.25">
      <c r="A22" s="41" t="s">
        <v>127</v>
      </c>
      <c r="B22" s="49">
        <v>0</v>
      </c>
      <c r="C22" s="49">
        <v>0</v>
      </c>
      <c r="D22" s="49">
        <v>0</v>
      </c>
      <c r="E22" s="49">
        <v>0</v>
      </c>
      <c r="F22" s="49">
        <v>18000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49">
        <v>0</v>
      </c>
      <c r="M22" s="49">
        <v>0</v>
      </c>
      <c r="N22" s="51">
        <f>SUM(B22:M22)</f>
        <v>18000</v>
      </c>
    </row>
    <row r="23" spans="1:14" ht="20.100000000000001" customHeight="1" x14ac:dyDescent="0.25">
      <c r="A23" s="41" t="s">
        <v>128</v>
      </c>
      <c r="B23" s="49">
        <v>0</v>
      </c>
      <c r="C23" s="49">
        <v>0</v>
      </c>
      <c r="D23" s="49">
        <v>0</v>
      </c>
      <c r="E23" s="49">
        <v>0</v>
      </c>
      <c r="F23" s="49">
        <v>8000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51">
        <f>SUM(B23:M23)</f>
        <v>8000</v>
      </c>
    </row>
    <row r="24" spans="1:14" ht="20.100000000000001" customHeight="1" x14ac:dyDescent="0.25">
      <c r="A24" s="52" t="s">
        <v>129</v>
      </c>
      <c r="B24" s="53">
        <f t="shared" ref="B24:M24" si="2">SUM(B12:B15)+B19+B20+B22+B23</f>
        <v>0</v>
      </c>
      <c r="C24" s="53">
        <f t="shared" si="2"/>
        <v>0</v>
      </c>
      <c r="D24" s="53">
        <f t="shared" si="2"/>
        <v>0</v>
      </c>
      <c r="E24" s="53">
        <f t="shared" si="2"/>
        <v>0</v>
      </c>
      <c r="F24" s="53">
        <f t="shared" si="2"/>
        <v>28300</v>
      </c>
      <c r="G24" s="53">
        <f t="shared" si="2"/>
        <v>4625</v>
      </c>
      <c r="H24" s="53">
        <f t="shared" si="2"/>
        <v>6175</v>
      </c>
      <c r="I24" s="53">
        <f t="shared" si="2"/>
        <v>7725</v>
      </c>
      <c r="J24" s="53">
        <f t="shared" si="2"/>
        <v>11050</v>
      </c>
      <c r="K24" s="53">
        <f t="shared" si="2"/>
        <v>13375</v>
      </c>
      <c r="L24" s="53">
        <f t="shared" si="2"/>
        <v>15700</v>
      </c>
      <c r="M24" s="53">
        <f t="shared" si="2"/>
        <v>18025</v>
      </c>
      <c r="N24" s="53">
        <f>SUM(B24:M24)</f>
        <v>104975</v>
      </c>
    </row>
    <row r="25" spans="1:14" ht="20.100000000000001" customHeight="1" x14ac:dyDescent="0.25">
      <c r="A25" s="41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ht="20.100000000000001" customHeight="1" x14ac:dyDescent="0.25">
      <c r="A26" s="52" t="s">
        <v>36</v>
      </c>
      <c r="B26" s="54">
        <f t="shared" ref="B26:M26" si="3">B8-B24</f>
        <v>0</v>
      </c>
      <c r="C26" s="54">
        <f t="shared" si="3"/>
        <v>0</v>
      </c>
      <c r="D26" s="54">
        <f t="shared" si="3"/>
        <v>0</v>
      </c>
      <c r="E26" s="54">
        <f t="shared" si="3"/>
        <v>0</v>
      </c>
      <c r="F26" s="54">
        <f t="shared" si="3"/>
        <v>-28300</v>
      </c>
      <c r="G26" s="54">
        <f t="shared" si="3"/>
        <v>1360</v>
      </c>
      <c r="H26" s="54">
        <f t="shared" si="3"/>
        <v>3800</v>
      </c>
      <c r="I26" s="54">
        <f t="shared" si="3"/>
        <v>6240</v>
      </c>
      <c r="J26" s="54">
        <f t="shared" si="3"/>
        <v>8900</v>
      </c>
      <c r="K26" s="54">
        <f t="shared" si="3"/>
        <v>12560</v>
      </c>
      <c r="L26" s="54">
        <f t="shared" si="3"/>
        <v>16220</v>
      </c>
      <c r="M26" s="54">
        <f t="shared" si="3"/>
        <v>19880</v>
      </c>
      <c r="N26" s="54">
        <v>0</v>
      </c>
    </row>
    <row r="27" spans="1:14" ht="20.100000000000001" customHeight="1" x14ac:dyDescent="0.25">
      <c r="A27" s="41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ht="21.95" customHeight="1" x14ac:dyDescent="0.25">
      <c r="A28" s="43" t="s">
        <v>39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4" ht="20.100000000000001" customHeight="1" x14ac:dyDescent="0.25">
      <c r="A29" s="41" t="s">
        <v>122</v>
      </c>
      <c r="B29" s="50">
        <v>0</v>
      </c>
      <c r="C29" s="50">
        <v>0</v>
      </c>
      <c r="D29" s="50">
        <v>0</v>
      </c>
      <c r="E29" s="50">
        <v>0</v>
      </c>
      <c r="F29" s="50">
        <v>0.25</v>
      </c>
      <c r="G29" s="50">
        <v>0.25</v>
      </c>
      <c r="H29" s="50">
        <v>0.25</v>
      </c>
      <c r="I29" s="50">
        <v>0.25</v>
      </c>
      <c r="J29" s="50">
        <v>0.4</v>
      </c>
      <c r="K29" s="50">
        <v>0.4</v>
      </c>
      <c r="L29" s="50">
        <v>0.4</v>
      </c>
      <c r="M29" s="50">
        <v>0.4</v>
      </c>
      <c r="N29" s="57">
        <f>SUM(B29:M29)/12</f>
        <v>0.21666666666666665</v>
      </c>
    </row>
    <row r="30" spans="1:14" ht="20.100000000000001" customHeight="1" x14ac:dyDescent="0.25">
      <c r="A30" s="41" t="s">
        <v>123</v>
      </c>
      <c r="B30" s="49"/>
      <c r="C30" s="49"/>
      <c r="D30" s="49"/>
      <c r="E30" s="49"/>
      <c r="F30" s="49">
        <v>3600</v>
      </c>
      <c r="G30" s="49">
        <v>3600</v>
      </c>
      <c r="H30" s="49">
        <v>3600</v>
      </c>
      <c r="I30" s="49">
        <v>3600</v>
      </c>
      <c r="J30" s="49">
        <v>3600</v>
      </c>
      <c r="K30" s="49">
        <v>3600</v>
      </c>
      <c r="L30" s="49">
        <v>3600</v>
      </c>
      <c r="M30" s="49">
        <v>3600</v>
      </c>
      <c r="N30" s="51">
        <f>IF(COUNT(B30:M30)&gt;0,SUM(B30:M30)/COUNT(B30:M30),0)</f>
        <v>3600</v>
      </c>
    </row>
    <row r="31" spans="1:14" ht="20.100000000000001" customHeight="1" x14ac:dyDescent="0.25">
      <c r="A31" s="41" t="s">
        <v>130</v>
      </c>
      <c r="B31" s="51">
        <f t="shared" ref="B31:M31" si="4">B29*B30</f>
        <v>0</v>
      </c>
      <c r="C31" s="51">
        <f t="shared" si="4"/>
        <v>0</v>
      </c>
      <c r="D31" s="51">
        <f t="shared" si="4"/>
        <v>0</v>
      </c>
      <c r="E31" s="51">
        <f t="shared" si="4"/>
        <v>0</v>
      </c>
      <c r="F31" s="51">
        <f t="shared" si="4"/>
        <v>900</v>
      </c>
      <c r="G31" s="51">
        <f t="shared" si="4"/>
        <v>900</v>
      </c>
      <c r="H31" s="51">
        <f t="shared" si="4"/>
        <v>900</v>
      </c>
      <c r="I31" s="51">
        <f t="shared" si="4"/>
        <v>900</v>
      </c>
      <c r="J31" s="51">
        <f t="shared" si="4"/>
        <v>1440</v>
      </c>
      <c r="K31" s="51">
        <f t="shared" si="4"/>
        <v>1440</v>
      </c>
      <c r="L31" s="51">
        <f t="shared" si="4"/>
        <v>1440</v>
      </c>
      <c r="M31" s="51">
        <f t="shared" si="4"/>
        <v>1440</v>
      </c>
      <c r="N31" s="51">
        <f t="shared" ref="N31:N36" si="5">SUM(B31:M31)</f>
        <v>9360</v>
      </c>
    </row>
    <row r="32" spans="1:14" ht="20.100000000000001" customHeight="1" x14ac:dyDescent="0.25">
      <c r="A32" s="41" t="s">
        <v>131</v>
      </c>
      <c r="B32" s="49">
        <v>0</v>
      </c>
      <c r="C32" s="49">
        <v>0</v>
      </c>
      <c r="D32" s="49">
        <v>0</v>
      </c>
      <c r="E32" s="49">
        <v>0</v>
      </c>
      <c r="F32" s="49">
        <v>500</v>
      </c>
      <c r="G32" s="49">
        <v>300</v>
      </c>
      <c r="H32" s="49">
        <v>300</v>
      </c>
      <c r="I32" s="49">
        <v>300</v>
      </c>
      <c r="J32" s="49">
        <v>400</v>
      </c>
      <c r="K32" s="49">
        <v>400</v>
      </c>
      <c r="L32" s="49">
        <v>400</v>
      </c>
      <c r="M32" s="49">
        <v>400</v>
      </c>
      <c r="N32" s="51">
        <f t="shared" si="5"/>
        <v>3000</v>
      </c>
    </row>
    <row r="33" spans="1:14" ht="20.100000000000001" customHeight="1" x14ac:dyDescent="0.25">
      <c r="A33" s="41" t="s">
        <v>132</v>
      </c>
      <c r="B33" s="49">
        <v>0</v>
      </c>
      <c r="C33" s="49">
        <v>0</v>
      </c>
      <c r="D33" s="49">
        <v>0</v>
      </c>
      <c r="E33" s="49">
        <v>0</v>
      </c>
      <c r="F33" s="49">
        <v>100</v>
      </c>
      <c r="G33" s="49">
        <v>100</v>
      </c>
      <c r="H33" s="49">
        <v>100</v>
      </c>
      <c r="I33" s="49">
        <v>100</v>
      </c>
      <c r="J33" s="49">
        <v>150</v>
      </c>
      <c r="K33" s="49">
        <v>150</v>
      </c>
      <c r="L33" s="49">
        <v>150</v>
      </c>
      <c r="M33" s="49">
        <v>150</v>
      </c>
      <c r="N33" s="51">
        <f t="shared" si="5"/>
        <v>1000</v>
      </c>
    </row>
    <row r="34" spans="1:14" ht="20.100000000000001" customHeight="1" x14ac:dyDescent="0.25">
      <c r="A34" s="41" t="s">
        <v>133</v>
      </c>
      <c r="B34" s="49">
        <v>0</v>
      </c>
      <c r="C34" s="49">
        <v>0</v>
      </c>
      <c r="D34" s="49">
        <v>0</v>
      </c>
      <c r="E34" s="49">
        <v>0</v>
      </c>
      <c r="F34" s="49">
        <v>1500</v>
      </c>
      <c r="G34" s="49">
        <v>1200</v>
      </c>
      <c r="H34" s="49">
        <v>1200</v>
      </c>
      <c r="I34" s="49">
        <v>1400</v>
      </c>
      <c r="J34" s="49">
        <v>1600</v>
      </c>
      <c r="K34" s="49">
        <v>1800</v>
      </c>
      <c r="L34" s="49">
        <v>2000</v>
      </c>
      <c r="M34" s="49">
        <v>2200</v>
      </c>
      <c r="N34" s="51">
        <f t="shared" si="5"/>
        <v>12900</v>
      </c>
    </row>
    <row r="35" spans="1:14" ht="20.100000000000001" customHeight="1" x14ac:dyDescent="0.25">
      <c r="A35" s="41" t="s">
        <v>134</v>
      </c>
      <c r="B35" s="49">
        <v>0</v>
      </c>
      <c r="C35" s="49">
        <v>0</v>
      </c>
      <c r="D35" s="49">
        <v>0</v>
      </c>
      <c r="E35" s="49">
        <v>0</v>
      </c>
      <c r="F35" s="49">
        <v>100</v>
      </c>
      <c r="G35" s="49">
        <v>100</v>
      </c>
      <c r="H35" s="49">
        <v>100</v>
      </c>
      <c r="I35" s="49">
        <v>100</v>
      </c>
      <c r="J35" s="49">
        <v>150</v>
      </c>
      <c r="K35" s="49">
        <v>150</v>
      </c>
      <c r="L35" s="49">
        <v>150</v>
      </c>
      <c r="M35" s="49">
        <v>150</v>
      </c>
      <c r="N35" s="51">
        <f t="shared" si="5"/>
        <v>1000</v>
      </c>
    </row>
    <row r="36" spans="1:14" ht="20.100000000000001" customHeight="1" x14ac:dyDescent="0.25">
      <c r="A36" s="52" t="s">
        <v>135</v>
      </c>
      <c r="B36" s="53">
        <f t="shared" ref="B36:M36" si="6">SUM(B31:B35)</f>
        <v>0</v>
      </c>
      <c r="C36" s="53">
        <f t="shared" si="6"/>
        <v>0</v>
      </c>
      <c r="D36" s="53">
        <f t="shared" si="6"/>
        <v>0</v>
      </c>
      <c r="E36" s="53">
        <f t="shared" si="6"/>
        <v>0</v>
      </c>
      <c r="F36" s="53">
        <f t="shared" si="6"/>
        <v>3100</v>
      </c>
      <c r="G36" s="53">
        <f t="shared" si="6"/>
        <v>2600</v>
      </c>
      <c r="H36" s="53">
        <f t="shared" si="6"/>
        <v>2600</v>
      </c>
      <c r="I36" s="53">
        <f t="shared" si="6"/>
        <v>2800</v>
      </c>
      <c r="J36" s="53">
        <f t="shared" si="6"/>
        <v>3740</v>
      </c>
      <c r="K36" s="53">
        <f t="shared" si="6"/>
        <v>3940</v>
      </c>
      <c r="L36" s="53">
        <f t="shared" si="6"/>
        <v>4140</v>
      </c>
      <c r="M36" s="53">
        <f t="shared" si="6"/>
        <v>4340</v>
      </c>
      <c r="N36" s="53">
        <f t="shared" si="5"/>
        <v>27260</v>
      </c>
    </row>
    <row r="37" spans="1:14" ht="20.100000000000001" customHeight="1" x14ac:dyDescent="0.25">
      <c r="A37" s="4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14" ht="21.95" customHeight="1" x14ac:dyDescent="0.25">
      <c r="A38" s="43" t="s">
        <v>41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 ht="20.100000000000001" customHeight="1" x14ac:dyDescent="0.25">
      <c r="A39" s="41" t="s">
        <v>122</v>
      </c>
      <c r="B39" s="50">
        <v>0</v>
      </c>
      <c r="C39" s="50">
        <v>0</v>
      </c>
      <c r="D39" s="50">
        <v>0</v>
      </c>
      <c r="E39" s="50">
        <v>0</v>
      </c>
      <c r="F39" s="50">
        <v>0.15</v>
      </c>
      <c r="G39" s="50">
        <v>0.15</v>
      </c>
      <c r="H39" s="50">
        <v>0.15</v>
      </c>
      <c r="I39" s="50">
        <v>0.15</v>
      </c>
      <c r="J39" s="50">
        <v>0.2</v>
      </c>
      <c r="K39" s="50">
        <v>0.2</v>
      </c>
      <c r="L39" s="50">
        <v>0.2</v>
      </c>
      <c r="M39" s="50">
        <v>0.2</v>
      </c>
      <c r="N39" s="57">
        <f>SUM(B39:M39)/12</f>
        <v>0.11666666666666665</v>
      </c>
    </row>
    <row r="40" spans="1:14" ht="20.100000000000001" customHeight="1" x14ac:dyDescent="0.25">
      <c r="A40" s="41" t="s">
        <v>123</v>
      </c>
      <c r="B40" s="49"/>
      <c r="C40" s="49"/>
      <c r="D40" s="49"/>
      <c r="E40" s="49"/>
      <c r="F40" s="49">
        <v>3600</v>
      </c>
      <c r="G40" s="49">
        <v>3600</v>
      </c>
      <c r="H40" s="49">
        <v>3600</v>
      </c>
      <c r="I40" s="49">
        <v>3600</v>
      </c>
      <c r="J40" s="49">
        <v>3600</v>
      </c>
      <c r="K40" s="49">
        <v>3600</v>
      </c>
      <c r="L40" s="49">
        <v>3600</v>
      </c>
      <c r="M40" s="49">
        <v>3600</v>
      </c>
      <c r="N40" s="51">
        <f>IF(COUNT(B40:M40)&gt;0,SUM(B40:M40)/COUNT(B40:M40),0)</f>
        <v>3600</v>
      </c>
    </row>
    <row r="41" spans="1:14" ht="20.100000000000001" customHeight="1" x14ac:dyDescent="0.25">
      <c r="A41" s="41" t="s">
        <v>136</v>
      </c>
      <c r="B41" s="51">
        <f t="shared" ref="B41:M41" si="7">B39*B40</f>
        <v>0</v>
      </c>
      <c r="C41" s="51">
        <f t="shared" si="7"/>
        <v>0</v>
      </c>
      <c r="D41" s="51">
        <f t="shared" si="7"/>
        <v>0</v>
      </c>
      <c r="E41" s="51">
        <f t="shared" si="7"/>
        <v>0</v>
      </c>
      <c r="F41" s="51">
        <f t="shared" si="7"/>
        <v>540</v>
      </c>
      <c r="G41" s="51">
        <f t="shared" si="7"/>
        <v>540</v>
      </c>
      <c r="H41" s="51">
        <f t="shared" si="7"/>
        <v>540</v>
      </c>
      <c r="I41" s="51">
        <f t="shared" si="7"/>
        <v>540</v>
      </c>
      <c r="J41" s="51">
        <f t="shared" si="7"/>
        <v>720</v>
      </c>
      <c r="K41" s="51">
        <f t="shared" si="7"/>
        <v>720</v>
      </c>
      <c r="L41" s="51">
        <f t="shared" si="7"/>
        <v>720</v>
      </c>
      <c r="M41" s="51">
        <f t="shared" si="7"/>
        <v>720</v>
      </c>
      <c r="N41" s="51">
        <f t="shared" ref="N41:N47" si="8">SUM(B41:M41)</f>
        <v>5040</v>
      </c>
    </row>
    <row r="42" spans="1:14" ht="20.100000000000001" customHeight="1" x14ac:dyDescent="0.25">
      <c r="A42" s="41" t="s">
        <v>137</v>
      </c>
      <c r="B42" s="49">
        <v>0</v>
      </c>
      <c r="C42" s="49">
        <v>0</v>
      </c>
      <c r="D42" s="49">
        <v>0</v>
      </c>
      <c r="E42" s="49">
        <v>0</v>
      </c>
      <c r="F42" s="49">
        <v>60</v>
      </c>
      <c r="G42" s="49">
        <v>60</v>
      </c>
      <c r="H42" s="49">
        <v>60</v>
      </c>
      <c r="I42" s="49">
        <v>60</v>
      </c>
      <c r="J42" s="49">
        <v>70</v>
      </c>
      <c r="K42" s="49">
        <v>70</v>
      </c>
      <c r="L42" s="49">
        <v>70</v>
      </c>
      <c r="M42" s="49">
        <v>70</v>
      </c>
      <c r="N42" s="51">
        <f t="shared" si="8"/>
        <v>520</v>
      </c>
    </row>
    <row r="43" spans="1:14" ht="20.100000000000001" customHeight="1" x14ac:dyDescent="0.25">
      <c r="A43" s="41" t="s">
        <v>138</v>
      </c>
      <c r="B43" s="49">
        <v>0</v>
      </c>
      <c r="C43" s="49">
        <v>0</v>
      </c>
      <c r="D43" s="49">
        <v>0</v>
      </c>
      <c r="E43" s="49">
        <v>0</v>
      </c>
      <c r="F43" s="49">
        <v>450</v>
      </c>
      <c r="G43" s="49">
        <v>450</v>
      </c>
      <c r="H43" s="49">
        <v>450</v>
      </c>
      <c r="I43" s="49">
        <v>450</v>
      </c>
      <c r="J43" s="49">
        <v>500</v>
      </c>
      <c r="K43" s="49">
        <v>500</v>
      </c>
      <c r="L43" s="49">
        <v>500</v>
      </c>
      <c r="M43" s="49">
        <v>500</v>
      </c>
      <c r="N43" s="51">
        <f t="shared" si="8"/>
        <v>3800</v>
      </c>
    </row>
    <row r="44" spans="1:14" ht="20.100000000000001" customHeight="1" x14ac:dyDescent="0.25">
      <c r="A44" s="41" t="s">
        <v>139</v>
      </c>
      <c r="B44" s="49">
        <v>0</v>
      </c>
      <c r="C44" s="49">
        <v>0</v>
      </c>
      <c r="D44" s="49">
        <v>0</v>
      </c>
      <c r="E44" s="49">
        <v>0</v>
      </c>
      <c r="F44" s="49">
        <v>600</v>
      </c>
      <c r="G44" s="49">
        <v>100</v>
      </c>
      <c r="H44" s="49">
        <v>100</v>
      </c>
      <c r="I44" s="49">
        <v>100</v>
      </c>
      <c r="J44" s="49">
        <v>100</v>
      </c>
      <c r="K44" s="49">
        <v>100</v>
      </c>
      <c r="L44" s="49">
        <v>100</v>
      </c>
      <c r="M44" s="49">
        <v>100</v>
      </c>
      <c r="N44" s="51">
        <f t="shared" si="8"/>
        <v>1300</v>
      </c>
    </row>
    <row r="45" spans="1:14" ht="20.100000000000001" customHeight="1" x14ac:dyDescent="0.25">
      <c r="A45" s="41" t="s">
        <v>132</v>
      </c>
      <c r="B45" s="49">
        <v>0</v>
      </c>
      <c r="C45" s="49">
        <v>0</v>
      </c>
      <c r="D45" s="49">
        <v>0</v>
      </c>
      <c r="E45" s="49">
        <v>0</v>
      </c>
      <c r="F45" s="49">
        <v>0</v>
      </c>
      <c r="G45" s="49">
        <v>0</v>
      </c>
      <c r="H45" s="49">
        <v>50</v>
      </c>
      <c r="I45" s="49">
        <v>50</v>
      </c>
      <c r="J45" s="49">
        <v>50</v>
      </c>
      <c r="K45" s="49">
        <v>50</v>
      </c>
      <c r="L45" s="49">
        <v>50</v>
      </c>
      <c r="M45" s="49">
        <v>50</v>
      </c>
      <c r="N45" s="51">
        <f t="shared" si="8"/>
        <v>300</v>
      </c>
    </row>
    <row r="46" spans="1:14" ht="20.100000000000001" customHeight="1" x14ac:dyDescent="0.25">
      <c r="A46" s="41" t="s">
        <v>140</v>
      </c>
      <c r="B46" s="49">
        <v>0</v>
      </c>
      <c r="C46" s="49">
        <v>0</v>
      </c>
      <c r="D46" s="49">
        <v>0</v>
      </c>
      <c r="E46" s="49">
        <v>0</v>
      </c>
      <c r="F46" s="49">
        <v>100</v>
      </c>
      <c r="G46" s="49">
        <v>100</v>
      </c>
      <c r="H46" s="49">
        <v>100</v>
      </c>
      <c r="I46" s="49">
        <v>100</v>
      </c>
      <c r="J46" s="49">
        <v>120</v>
      </c>
      <c r="K46" s="49">
        <v>120</v>
      </c>
      <c r="L46" s="49">
        <v>120</v>
      </c>
      <c r="M46" s="49">
        <v>120</v>
      </c>
      <c r="N46" s="51">
        <f t="shared" si="8"/>
        <v>880</v>
      </c>
    </row>
    <row r="47" spans="1:14" ht="20.100000000000001" customHeight="1" x14ac:dyDescent="0.25">
      <c r="A47" s="52" t="s">
        <v>141</v>
      </c>
      <c r="B47" s="53">
        <f t="shared" ref="B47:M47" si="9">SUM(B41:B46)</f>
        <v>0</v>
      </c>
      <c r="C47" s="53">
        <f t="shared" si="9"/>
        <v>0</v>
      </c>
      <c r="D47" s="53">
        <f t="shared" si="9"/>
        <v>0</v>
      </c>
      <c r="E47" s="53">
        <f t="shared" si="9"/>
        <v>0</v>
      </c>
      <c r="F47" s="53">
        <f t="shared" si="9"/>
        <v>1750</v>
      </c>
      <c r="G47" s="53">
        <f t="shared" si="9"/>
        <v>1250</v>
      </c>
      <c r="H47" s="53">
        <f t="shared" si="9"/>
        <v>1300</v>
      </c>
      <c r="I47" s="53">
        <f t="shared" si="9"/>
        <v>1300</v>
      </c>
      <c r="J47" s="53">
        <f t="shared" si="9"/>
        <v>1560</v>
      </c>
      <c r="K47" s="53">
        <f t="shared" si="9"/>
        <v>1560</v>
      </c>
      <c r="L47" s="53">
        <f t="shared" si="9"/>
        <v>1560</v>
      </c>
      <c r="M47" s="53">
        <f t="shared" si="9"/>
        <v>1560</v>
      </c>
      <c r="N47" s="53">
        <f t="shared" si="8"/>
        <v>11840</v>
      </c>
    </row>
    <row r="48" spans="1:14" ht="20.100000000000001" customHeight="1" x14ac:dyDescent="0.25">
      <c r="A48" s="4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1:14" ht="20.100000000000001" customHeight="1" x14ac:dyDescent="0.25">
      <c r="A49" s="52" t="s">
        <v>142</v>
      </c>
      <c r="B49" s="53">
        <f t="shared" ref="B49:M49" si="10">B36+B47</f>
        <v>0</v>
      </c>
      <c r="C49" s="53">
        <f t="shared" si="10"/>
        <v>0</v>
      </c>
      <c r="D49" s="53">
        <f t="shared" si="10"/>
        <v>0</v>
      </c>
      <c r="E49" s="53">
        <f t="shared" si="10"/>
        <v>0</v>
      </c>
      <c r="F49" s="53">
        <f t="shared" si="10"/>
        <v>4850</v>
      </c>
      <c r="G49" s="53">
        <f t="shared" si="10"/>
        <v>3850</v>
      </c>
      <c r="H49" s="53">
        <f t="shared" si="10"/>
        <v>3900</v>
      </c>
      <c r="I49" s="53">
        <f t="shared" si="10"/>
        <v>4100</v>
      </c>
      <c r="J49" s="53">
        <f t="shared" si="10"/>
        <v>5300</v>
      </c>
      <c r="K49" s="53">
        <f t="shared" si="10"/>
        <v>5500</v>
      </c>
      <c r="L49" s="53">
        <f t="shared" si="10"/>
        <v>5700</v>
      </c>
      <c r="M49" s="53">
        <f t="shared" si="10"/>
        <v>5900</v>
      </c>
      <c r="N49" s="53">
        <f>SUM(B49:M49)</f>
        <v>39100</v>
      </c>
    </row>
    <row r="50" spans="1:14" ht="20.100000000000001" customHeight="1" x14ac:dyDescent="0.25">
      <c r="A50" s="4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1:14" ht="20.100000000000001" customHeight="1" x14ac:dyDescent="0.25">
      <c r="A51" s="52" t="s">
        <v>45</v>
      </c>
      <c r="B51" s="54">
        <f t="shared" ref="B51:M51" si="11">B26-B49</f>
        <v>0</v>
      </c>
      <c r="C51" s="54">
        <f t="shared" si="11"/>
        <v>0</v>
      </c>
      <c r="D51" s="54">
        <f t="shared" si="11"/>
        <v>0</v>
      </c>
      <c r="E51" s="54">
        <f t="shared" si="11"/>
        <v>0</v>
      </c>
      <c r="F51" s="54">
        <f t="shared" si="11"/>
        <v>-33150</v>
      </c>
      <c r="G51" s="54">
        <f t="shared" si="11"/>
        <v>-2490</v>
      </c>
      <c r="H51" s="54">
        <f t="shared" si="11"/>
        <v>-100</v>
      </c>
      <c r="I51" s="54">
        <f t="shared" si="11"/>
        <v>2140</v>
      </c>
      <c r="J51" s="54">
        <f t="shared" si="11"/>
        <v>3600</v>
      </c>
      <c r="K51" s="54">
        <f t="shared" si="11"/>
        <v>7060</v>
      </c>
      <c r="L51" s="54">
        <f t="shared" si="11"/>
        <v>10520</v>
      </c>
      <c r="M51" s="54">
        <f t="shared" si="11"/>
        <v>13980</v>
      </c>
      <c r="N51" s="54">
        <f>SUM(B51:M51)</f>
        <v>1560</v>
      </c>
    </row>
    <row r="52" spans="1:14" ht="20.100000000000001" customHeight="1" x14ac:dyDescent="0.25">
      <c r="A52" s="4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1:14" ht="21.95" customHeight="1" x14ac:dyDescent="0.25">
      <c r="A53" s="43" t="s">
        <v>143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1:14" ht="20.100000000000001" customHeight="1" x14ac:dyDescent="0.25">
      <c r="A54" s="41" t="s">
        <v>144</v>
      </c>
      <c r="B54" s="49"/>
      <c r="C54" s="49"/>
      <c r="D54" s="49"/>
      <c r="E54" s="49"/>
      <c r="F54" s="49">
        <v>25000</v>
      </c>
      <c r="G54" s="49"/>
      <c r="H54" s="49"/>
      <c r="I54" s="49"/>
      <c r="J54" s="49"/>
      <c r="K54" s="49"/>
      <c r="L54" s="49"/>
      <c r="M54" s="49"/>
      <c r="N54" s="40">
        <f>SUM(B54:M54)</f>
        <v>25000</v>
      </c>
    </row>
    <row r="55" spans="1:14" ht="20.100000000000001" customHeight="1" x14ac:dyDescent="0.25">
      <c r="A55" s="41" t="s">
        <v>145</v>
      </c>
      <c r="B55" s="49"/>
      <c r="C55" s="49"/>
      <c r="D55" s="49"/>
      <c r="E55" s="49"/>
      <c r="F55" s="49">
        <v>50000</v>
      </c>
      <c r="G55" s="49"/>
      <c r="H55" s="49"/>
      <c r="I55" s="49"/>
      <c r="J55" s="49"/>
      <c r="K55" s="49"/>
      <c r="L55" s="49"/>
      <c r="M55" s="49"/>
      <c r="N55" s="40">
        <f>SUM(B55:M55)</f>
        <v>50000</v>
      </c>
    </row>
    <row r="56" spans="1:14" ht="20.100000000000001" customHeight="1" x14ac:dyDescent="0.25">
      <c r="A56" s="41" t="s">
        <v>45</v>
      </c>
      <c r="B56" s="51">
        <f t="shared" ref="B56:M56" si="12">B51</f>
        <v>0</v>
      </c>
      <c r="C56" s="51">
        <f t="shared" si="12"/>
        <v>0</v>
      </c>
      <c r="D56" s="51">
        <f t="shared" si="12"/>
        <v>0</v>
      </c>
      <c r="E56" s="51">
        <f t="shared" si="12"/>
        <v>0</v>
      </c>
      <c r="F56" s="51">
        <f t="shared" si="12"/>
        <v>-33150</v>
      </c>
      <c r="G56" s="51">
        <f t="shared" si="12"/>
        <v>-2490</v>
      </c>
      <c r="H56" s="51">
        <f t="shared" si="12"/>
        <v>-100</v>
      </c>
      <c r="I56" s="51">
        <f t="shared" si="12"/>
        <v>2140</v>
      </c>
      <c r="J56" s="51">
        <f t="shared" si="12"/>
        <v>3600</v>
      </c>
      <c r="K56" s="51">
        <f t="shared" si="12"/>
        <v>7060</v>
      </c>
      <c r="L56" s="51">
        <f t="shared" si="12"/>
        <v>10520</v>
      </c>
      <c r="M56" s="51">
        <f t="shared" si="12"/>
        <v>13980</v>
      </c>
      <c r="N56" s="51">
        <f>SUM(B56:M56)</f>
        <v>1560</v>
      </c>
    </row>
    <row r="57" spans="1:14" ht="20.100000000000001" customHeight="1" x14ac:dyDescent="0.25">
      <c r="A57" s="4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</row>
    <row r="58" spans="1:14" ht="21.95" customHeight="1" x14ac:dyDescent="0.25">
      <c r="A58" s="45" t="s">
        <v>146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</row>
    <row r="59" spans="1:14" ht="20.100000000000001" customHeight="1" x14ac:dyDescent="0.25">
      <c r="A59" s="41" t="s">
        <v>147</v>
      </c>
      <c r="B59" s="65">
        <f>SUM(B54:B56)</f>
        <v>0</v>
      </c>
      <c r="C59" s="65">
        <f t="shared" ref="C59:M59" si="13">B59+SUM(C54:C56)</f>
        <v>0</v>
      </c>
      <c r="D59" s="65">
        <f t="shared" si="13"/>
        <v>0</v>
      </c>
      <c r="E59" s="65">
        <f t="shared" si="13"/>
        <v>0</v>
      </c>
      <c r="F59" s="65">
        <f t="shared" si="13"/>
        <v>41850</v>
      </c>
      <c r="G59" s="65">
        <f t="shared" si="13"/>
        <v>39360</v>
      </c>
      <c r="H59" s="65">
        <f t="shared" si="13"/>
        <v>39260</v>
      </c>
      <c r="I59" s="65">
        <f t="shared" si="13"/>
        <v>41400</v>
      </c>
      <c r="J59" s="65">
        <f t="shared" si="13"/>
        <v>45000</v>
      </c>
      <c r="K59" s="65">
        <f t="shared" si="13"/>
        <v>52060</v>
      </c>
      <c r="L59" s="65">
        <f t="shared" si="13"/>
        <v>62580</v>
      </c>
      <c r="M59" s="65">
        <f t="shared" si="13"/>
        <v>76560</v>
      </c>
      <c r="N59" s="65">
        <f>M59</f>
        <v>76560</v>
      </c>
    </row>
    <row r="60" spans="1:14" ht="20.100000000000001" customHeight="1" x14ac:dyDescent="0.25">
      <c r="A60" s="41" t="s">
        <v>63</v>
      </c>
      <c r="B60" s="66">
        <f>MAX(0,B54+B55-B56)</f>
        <v>0</v>
      </c>
      <c r="C60" s="66">
        <f t="shared" ref="C60:M60" si="14">MAX(0,B60+C54+C55-C56)</f>
        <v>0</v>
      </c>
      <c r="D60" s="66">
        <f t="shared" si="14"/>
        <v>0</v>
      </c>
      <c r="E60" s="66">
        <f t="shared" si="14"/>
        <v>0</v>
      </c>
      <c r="F60" s="66">
        <f t="shared" si="14"/>
        <v>108150</v>
      </c>
      <c r="G60" s="66">
        <f t="shared" si="14"/>
        <v>110640</v>
      </c>
      <c r="H60" s="66">
        <f t="shared" si="14"/>
        <v>110740</v>
      </c>
      <c r="I60" s="66">
        <f t="shared" si="14"/>
        <v>108600</v>
      </c>
      <c r="J60" s="66">
        <f t="shared" si="14"/>
        <v>105000</v>
      </c>
      <c r="K60" s="66">
        <f t="shared" si="14"/>
        <v>97940</v>
      </c>
      <c r="L60" s="66">
        <f t="shared" si="14"/>
        <v>87420</v>
      </c>
      <c r="M60" s="66">
        <f t="shared" si="14"/>
        <v>73440</v>
      </c>
      <c r="N60" s="66">
        <f>M60</f>
        <v>73440</v>
      </c>
    </row>
    <row r="61" spans="1:14" ht="38.1" customHeight="1" x14ac:dyDescent="0.25">
      <c r="A61" s="41" t="s">
        <v>148</v>
      </c>
      <c r="B61" s="58" t="str">
        <f>IF(AND(B60=0,OR(B54+B55&gt;0,B56&lt;0)),"ERREICHT","")</f>
        <v/>
      </c>
      <c r="C61" s="58" t="str">
        <f>IF(AND(COUNTIF($B61:B61,"ERREICHT")=0,C60=0,OR(B60&gt;0,C54+C55&gt;0)),"ERREICHT","")</f>
        <v/>
      </c>
      <c r="D61" s="58" t="str">
        <f>IF(AND(COUNTIF($B61:C61,"ERREICHT")=0,D60=0,OR(C60&gt;0,D54+D55&gt;0)),"ERREICHT","")</f>
        <v/>
      </c>
      <c r="E61" s="58" t="str">
        <f>IF(AND(COUNTIF($B61:D61,"ERREICHT")=0,E60=0,OR(D60&gt;0,E54+E55&gt;0)),"ERREICHT","")</f>
        <v/>
      </c>
      <c r="F61" s="58" t="str">
        <f>IF(AND(COUNTIF($B61:E61,"ERREICHT")=0,F60=0,OR(E60&gt;0,F54+F55&gt;0)),"ERREICHT","")</f>
        <v/>
      </c>
      <c r="G61" s="58" t="str">
        <f>IF(AND(COUNTIF($B61:F61,"ERREICHT")=0,G60=0,OR(F60&gt;0,G54+G55&gt;0)),"ERREICHT","")</f>
        <v/>
      </c>
      <c r="H61" s="58" t="str">
        <f>IF(AND(COUNTIF($B61:G61,"ERREICHT")=0,H60=0,OR(G60&gt;0,H54+H55&gt;0)),"ERREICHT","")</f>
        <v/>
      </c>
      <c r="I61" s="58" t="str">
        <f>IF(AND(COUNTIF($B61:H61,"ERREICHT")=0,I60=0,OR(H60&gt;0,I54+I55&gt;0)),"ERREICHT","")</f>
        <v/>
      </c>
      <c r="J61" s="58" t="str">
        <f>IF(AND(COUNTIF($B61:I61,"ERREICHT")=0,J60=0,OR(I60&gt;0,J54+J55&gt;0)),"ERREICHT","")</f>
        <v/>
      </c>
      <c r="K61" s="58" t="str">
        <f>IF(AND(COUNTIF($B61:J61,"ERREICHT")=0,K60=0,OR(J60&gt;0,K54+K55&gt;0)),"ERREICHT","")</f>
        <v/>
      </c>
      <c r="L61" s="58" t="str">
        <f>IF(AND(COUNTIF($B61:K61,"ERREICHT")=0,L60=0,OR(K60&gt;0,L54+L55&gt;0)),"ERREICHT","")</f>
        <v/>
      </c>
      <c r="M61" s="58" t="str">
        <f>IF(AND(COUNTIF($B61:L61,"ERREICHT")=0,M60=0,OR(L60&gt;0,M54+M55&gt;0)),"ERREICHT","")</f>
        <v/>
      </c>
      <c r="N61" s="58" t="str">
        <f>IF(COUNTIF(B61:M61,"ERREICHT")&gt;0,"ERREICHT","")</f>
        <v/>
      </c>
    </row>
  </sheetData>
  <mergeCells count="1">
    <mergeCell ref="A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1"/>
  <sheetViews>
    <sheetView workbookViewId="0"/>
  </sheetViews>
  <sheetFormatPr baseColWidth="10" defaultColWidth="9.140625" defaultRowHeight="15" x14ac:dyDescent="0.25"/>
  <cols>
    <col min="1" max="1" width="42" customWidth="1"/>
    <col min="2" max="2" width="14" customWidth="1"/>
    <col min="3" max="14" width="12" customWidth="1"/>
    <col min="15" max="15" width="15" customWidth="1"/>
  </cols>
  <sheetData>
    <row r="1" spans="1:15" ht="20.100000000000001" customHeight="1" x14ac:dyDescent="0.25">
      <c r="A1" s="98" t="s">
        <v>149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s="100" customFormat="1" ht="24.75" customHeight="1" x14ac:dyDescent="0.25">
      <c r="A2" s="105" t="s">
        <v>98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99"/>
    </row>
    <row r="3" spans="1:15" ht="20.100000000000001" customHeight="1" x14ac:dyDescent="0.25">
      <c r="A3" s="41"/>
      <c r="B3" s="42" t="s">
        <v>150</v>
      </c>
      <c r="C3" s="42" t="s">
        <v>99</v>
      </c>
      <c r="D3" s="42" t="s">
        <v>100</v>
      </c>
      <c r="E3" s="42" t="s">
        <v>101</v>
      </c>
      <c r="F3" s="42" t="s">
        <v>102</v>
      </c>
      <c r="G3" s="42" t="s">
        <v>103</v>
      </c>
      <c r="H3" s="42" t="s">
        <v>104</v>
      </c>
      <c r="I3" s="42" t="s">
        <v>105</v>
      </c>
      <c r="J3" s="42" t="s">
        <v>106</v>
      </c>
      <c r="K3" s="42" t="s">
        <v>107</v>
      </c>
      <c r="L3" s="42" t="s">
        <v>108</v>
      </c>
      <c r="M3" s="42" t="s">
        <v>109</v>
      </c>
      <c r="N3" s="42" t="s">
        <v>110</v>
      </c>
      <c r="O3" s="42" t="s">
        <v>111</v>
      </c>
    </row>
    <row r="4" spans="1:15" ht="20.100000000000001" customHeight="1" x14ac:dyDescent="0.25">
      <c r="A4" s="41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21.95" customHeight="1" x14ac:dyDescent="0.25">
      <c r="A5" s="43" t="s">
        <v>112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20.100000000000001" customHeight="1" x14ac:dyDescent="0.25">
      <c r="A6" s="41" t="s">
        <v>24</v>
      </c>
      <c r="B6" s="59">
        <f>Gründungsjahr!N6</f>
        <v>3650</v>
      </c>
      <c r="C6" s="47">
        <v>1100</v>
      </c>
      <c r="D6" s="47">
        <v>1200</v>
      </c>
      <c r="E6" s="47">
        <v>1300</v>
      </c>
      <c r="F6" s="47">
        <v>1400</v>
      </c>
      <c r="G6" s="47">
        <v>1500</v>
      </c>
      <c r="H6" s="47">
        <v>1600</v>
      </c>
      <c r="I6" s="47">
        <v>1750</v>
      </c>
      <c r="J6" s="47">
        <v>1900</v>
      </c>
      <c r="K6" s="47">
        <v>2050</v>
      </c>
      <c r="L6" s="47">
        <v>2200</v>
      </c>
      <c r="M6" s="47">
        <v>2350</v>
      </c>
      <c r="N6" s="47">
        <v>2500</v>
      </c>
      <c r="O6" s="55">
        <f>SUM(C6:N6)</f>
        <v>20850</v>
      </c>
    </row>
    <row r="7" spans="1:15" ht="20.100000000000001" customHeight="1" x14ac:dyDescent="0.25">
      <c r="A7" s="41" t="s">
        <v>113</v>
      </c>
      <c r="B7" s="60">
        <f>Gründungsjahr!N7</f>
        <v>39.9</v>
      </c>
      <c r="C7" s="48">
        <v>41.9</v>
      </c>
      <c r="D7" s="48">
        <v>41.9</v>
      </c>
      <c r="E7" s="48">
        <v>41.9</v>
      </c>
      <c r="F7" s="48">
        <v>41.9</v>
      </c>
      <c r="G7" s="48">
        <v>41.9</v>
      </c>
      <c r="H7" s="48">
        <v>41.9</v>
      </c>
      <c r="I7" s="48">
        <v>41.9</v>
      </c>
      <c r="J7" s="48">
        <v>41.9</v>
      </c>
      <c r="K7" s="48">
        <v>41.9</v>
      </c>
      <c r="L7" s="48">
        <v>41.9</v>
      </c>
      <c r="M7" s="48">
        <v>41.9</v>
      </c>
      <c r="N7" s="48">
        <v>41.9</v>
      </c>
      <c r="O7" s="56">
        <f>IF(O6&gt;0,O8/O6,0)</f>
        <v>41.9</v>
      </c>
    </row>
    <row r="8" spans="1:15" ht="20.100000000000001" customHeight="1" x14ac:dyDescent="0.25">
      <c r="A8" s="52" t="s">
        <v>114</v>
      </c>
      <c r="B8" s="63">
        <f>Gründungsjahr!N8</f>
        <v>145635</v>
      </c>
      <c r="C8" s="53">
        <f t="shared" ref="C8:N8" si="0">C6*C7</f>
        <v>46090</v>
      </c>
      <c r="D8" s="53">
        <f t="shared" si="0"/>
        <v>50280</v>
      </c>
      <c r="E8" s="53">
        <f t="shared" si="0"/>
        <v>54470</v>
      </c>
      <c r="F8" s="53">
        <f t="shared" si="0"/>
        <v>58660</v>
      </c>
      <c r="G8" s="53">
        <f t="shared" si="0"/>
        <v>62850</v>
      </c>
      <c r="H8" s="53">
        <f t="shared" si="0"/>
        <v>67040</v>
      </c>
      <c r="I8" s="53">
        <f t="shared" si="0"/>
        <v>73325</v>
      </c>
      <c r="J8" s="53">
        <f t="shared" si="0"/>
        <v>79610</v>
      </c>
      <c r="K8" s="53">
        <f t="shared" si="0"/>
        <v>85895</v>
      </c>
      <c r="L8" s="53">
        <f t="shared" si="0"/>
        <v>92180</v>
      </c>
      <c r="M8" s="53">
        <f t="shared" si="0"/>
        <v>98465</v>
      </c>
      <c r="N8" s="53">
        <f t="shared" si="0"/>
        <v>104750</v>
      </c>
      <c r="O8" s="53">
        <f>SUM(C8:N8)</f>
        <v>873615</v>
      </c>
    </row>
    <row r="9" spans="1:15" ht="20.100000000000001" customHeight="1" x14ac:dyDescent="0.25">
      <c r="A9" s="41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ht="21.95" customHeight="1" x14ac:dyDescent="0.25">
      <c r="A10" s="43" t="s">
        <v>115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21.95" customHeight="1" x14ac:dyDescent="0.25">
      <c r="A11" s="45" t="s">
        <v>116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5" ht="20.100000000000001" customHeight="1" x14ac:dyDescent="0.25">
      <c r="A12" s="41" t="s">
        <v>117</v>
      </c>
      <c r="B12" s="61">
        <f>Gründungsjahr!N12</f>
        <v>40150</v>
      </c>
      <c r="C12" s="49">
        <v>11000</v>
      </c>
      <c r="D12" s="49">
        <v>12000</v>
      </c>
      <c r="E12" s="49">
        <v>13000</v>
      </c>
      <c r="F12" s="49">
        <v>14000</v>
      </c>
      <c r="G12" s="49">
        <v>15000</v>
      </c>
      <c r="H12" s="49">
        <v>16000</v>
      </c>
      <c r="I12" s="49">
        <v>17500</v>
      </c>
      <c r="J12" s="49">
        <v>19000</v>
      </c>
      <c r="K12" s="49">
        <v>20500</v>
      </c>
      <c r="L12" s="49">
        <v>22000</v>
      </c>
      <c r="M12" s="49">
        <v>23500</v>
      </c>
      <c r="N12" s="49">
        <v>25000</v>
      </c>
      <c r="O12" s="51">
        <f>SUM(C12:N12)</f>
        <v>208500</v>
      </c>
    </row>
    <row r="13" spans="1:15" ht="20.100000000000001" customHeight="1" x14ac:dyDescent="0.25">
      <c r="A13" s="41" t="s">
        <v>118</v>
      </c>
      <c r="B13" s="61">
        <f>Gründungsjahr!N13</f>
        <v>9125</v>
      </c>
      <c r="C13" s="49">
        <v>2200</v>
      </c>
      <c r="D13" s="49">
        <v>2400</v>
      </c>
      <c r="E13" s="49">
        <v>2600</v>
      </c>
      <c r="F13" s="49">
        <v>2800</v>
      </c>
      <c r="G13" s="49">
        <v>3000</v>
      </c>
      <c r="H13" s="49">
        <v>3200</v>
      </c>
      <c r="I13" s="49">
        <v>3500</v>
      </c>
      <c r="J13" s="49">
        <v>3800</v>
      </c>
      <c r="K13" s="49">
        <v>4100</v>
      </c>
      <c r="L13" s="49">
        <v>4400</v>
      </c>
      <c r="M13" s="49">
        <v>4700</v>
      </c>
      <c r="N13" s="49">
        <v>5000</v>
      </c>
      <c r="O13" s="51">
        <f>SUM(C13:N13)</f>
        <v>41700</v>
      </c>
    </row>
    <row r="14" spans="1:15" ht="20.100000000000001" customHeight="1" x14ac:dyDescent="0.25">
      <c r="A14" s="41" t="s">
        <v>119</v>
      </c>
      <c r="B14" s="61">
        <f>Gründungsjahr!N14</f>
        <v>5475</v>
      </c>
      <c r="C14" s="49">
        <v>1650</v>
      </c>
      <c r="D14" s="49">
        <v>1800</v>
      </c>
      <c r="E14" s="49">
        <v>1950</v>
      </c>
      <c r="F14" s="49">
        <v>2100</v>
      </c>
      <c r="G14" s="49">
        <v>2250</v>
      </c>
      <c r="H14" s="49">
        <v>2400</v>
      </c>
      <c r="I14" s="49">
        <v>2625</v>
      </c>
      <c r="J14" s="49">
        <v>2850</v>
      </c>
      <c r="K14" s="49">
        <v>3075</v>
      </c>
      <c r="L14" s="49">
        <v>3300</v>
      </c>
      <c r="M14" s="49">
        <v>3525</v>
      </c>
      <c r="N14" s="49">
        <v>3750</v>
      </c>
      <c r="O14" s="51">
        <f>SUM(C14:N14)</f>
        <v>31275</v>
      </c>
    </row>
    <row r="15" spans="1:15" ht="20.100000000000001" customHeight="1" x14ac:dyDescent="0.25">
      <c r="A15" s="41" t="s">
        <v>120</v>
      </c>
      <c r="B15" s="61">
        <f>Gründungsjahr!N15</f>
        <v>1825</v>
      </c>
      <c r="C15" s="49">
        <v>1100</v>
      </c>
      <c r="D15" s="49">
        <v>1200</v>
      </c>
      <c r="E15" s="49">
        <v>1300</v>
      </c>
      <c r="F15" s="49">
        <v>1400</v>
      </c>
      <c r="G15" s="49">
        <v>1500</v>
      </c>
      <c r="H15" s="49">
        <v>1600</v>
      </c>
      <c r="I15" s="49">
        <v>1750</v>
      </c>
      <c r="J15" s="49">
        <v>1900</v>
      </c>
      <c r="K15" s="49">
        <v>2050</v>
      </c>
      <c r="L15" s="49">
        <v>2200</v>
      </c>
      <c r="M15" s="49">
        <v>2350</v>
      </c>
      <c r="N15" s="49">
        <v>2500</v>
      </c>
      <c r="O15" s="51">
        <f>SUM(C15:N15)</f>
        <v>20850</v>
      </c>
    </row>
    <row r="16" spans="1:15" ht="21.95" customHeight="1" x14ac:dyDescent="0.25">
      <c r="A16" s="45" t="s">
        <v>121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</row>
    <row r="17" spans="1:15" ht="20.100000000000001" customHeight="1" x14ac:dyDescent="0.25">
      <c r="A17" s="41" t="s">
        <v>122</v>
      </c>
      <c r="B17" s="62">
        <f>Gründungsjahr!N17</f>
        <v>0.41666666666666669</v>
      </c>
      <c r="C17" s="50">
        <v>1</v>
      </c>
      <c r="D17" s="50">
        <v>1</v>
      </c>
      <c r="E17" s="50">
        <v>1</v>
      </c>
      <c r="F17" s="50">
        <v>1</v>
      </c>
      <c r="G17" s="50">
        <v>1.1000000000000001</v>
      </c>
      <c r="H17" s="50">
        <v>1.1000000000000001</v>
      </c>
      <c r="I17" s="50">
        <v>1.2</v>
      </c>
      <c r="J17" s="50">
        <v>1.2</v>
      </c>
      <c r="K17" s="50">
        <v>1.3</v>
      </c>
      <c r="L17" s="50">
        <v>1.3</v>
      </c>
      <c r="M17" s="50">
        <v>1.5</v>
      </c>
      <c r="N17" s="50">
        <v>1.5</v>
      </c>
      <c r="O17" s="57">
        <f>SUM(C17:N17)/12</f>
        <v>1.1833333333333333</v>
      </c>
    </row>
    <row r="18" spans="1:15" ht="20.100000000000001" customHeight="1" x14ac:dyDescent="0.25">
      <c r="A18" s="41" t="s">
        <v>123</v>
      </c>
      <c r="B18" s="61">
        <f>Gründungsjahr!N18</f>
        <v>3600</v>
      </c>
      <c r="C18" s="49">
        <v>3800</v>
      </c>
      <c r="D18" s="49">
        <v>3800</v>
      </c>
      <c r="E18" s="49">
        <v>3800</v>
      </c>
      <c r="F18" s="49">
        <v>3800</v>
      </c>
      <c r="G18" s="49">
        <v>3800</v>
      </c>
      <c r="H18" s="49">
        <v>3800</v>
      </c>
      <c r="I18" s="49">
        <v>3800</v>
      </c>
      <c r="J18" s="49">
        <v>3800</v>
      </c>
      <c r="K18" s="49">
        <v>3800</v>
      </c>
      <c r="L18" s="49">
        <v>3800</v>
      </c>
      <c r="M18" s="49">
        <v>3800</v>
      </c>
      <c r="N18" s="49">
        <v>3800</v>
      </c>
      <c r="O18" s="51">
        <f>IF(COUNT(C18:N18)&gt;0,SUM(C18:N18)/COUNT(C18:N18),0)</f>
        <v>3800</v>
      </c>
    </row>
    <row r="19" spans="1:15" ht="20.100000000000001" customHeight="1" x14ac:dyDescent="0.25">
      <c r="A19" s="41" t="s">
        <v>124</v>
      </c>
      <c r="B19" s="61">
        <f>Gründungsjahr!N19</f>
        <v>18000</v>
      </c>
      <c r="C19" s="51">
        <f t="shared" ref="C19:N19" si="1">C17*C18</f>
        <v>3800</v>
      </c>
      <c r="D19" s="51">
        <f t="shared" si="1"/>
        <v>3800</v>
      </c>
      <c r="E19" s="51">
        <f t="shared" si="1"/>
        <v>3800</v>
      </c>
      <c r="F19" s="51">
        <f t="shared" si="1"/>
        <v>3800</v>
      </c>
      <c r="G19" s="51">
        <f t="shared" si="1"/>
        <v>4180</v>
      </c>
      <c r="H19" s="51">
        <f t="shared" si="1"/>
        <v>4180</v>
      </c>
      <c r="I19" s="51">
        <f t="shared" si="1"/>
        <v>4560</v>
      </c>
      <c r="J19" s="51">
        <f t="shared" si="1"/>
        <v>4560</v>
      </c>
      <c r="K19" s="51">
        <f t="shared" si="1"/>
        <v>4940</v>
      </c>
      <c r="L19" s="51">
        <f t="shared" si="1"/>
        <v>4940</v>
      </c>
      <c r="M19" s="51">
        <f t="shared" si="1"/>
        <v>5700</v>
      </c>
      <c r="N19" s="51">
        <f t="shared" si="1"/>
        <v>5700</v>
      </c>
      <c r="O19" s="51">
        <f>SUM(C19:N19)</f>
        <v>53960</v>
      </c>
    </row>
    <row r="20" spans="1:15" ht="20.100000000000001" customHeight="1" x14ac:dyDescent="0.25">
      <c r="A20" s="41" t="s">
        <v>125</v>
      </c>
      <c r="B20" s="61">
        <f>Gründungsjahr!N20</f>
        <v>4400</v>
      </c>
      <c r="C20" s="49">
        <v>800</v>
      </c>
      <c r="D20" s="49">
        <v>800</v>
      </c>
      <c r="E20" s="49">
        <v>800</v>
      </c>
      <c r="F20" s="49">
        <v>800</v>
      </c>
      <c r="G20" s="49">
        <v>800</v>
      </c>
      <c r="H20" s="49">
        <v>800</v>
      </c>
      <c r="I20" s="49">
        <v>800</v>
      </c>
      <c r="J20" s="49">
        <v>800</v>
      </c>
      <c r="K20" s="49">
        <v>800</v>
      </c>
      <c r="L20" s="49">
        <v>800</v>
      </c>
      <c r="M20" s="49">
        <v>800</v>
      </c>
      <c r="N20" s="49">
        <v>800</v>
      </c>
      <c r="O20" s="51">
        <f>SUM(C20:N20)</f>
        <v>9600</v>
      </c>
    </row>
    <row r="21" spans="1:15" ht="21.95" customHeight="1" x14ac:dyDescent="0.25">
      <c r="A21" s="45" t="s">
        <v>126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1:15" ht="20.100000000000001" customHeight="1" x14ac:dyDescent="0.25">
      <c r="A22" s="41" t="s">
        <v>127</v>
      </c>
      <c r="B22" s="61">
        <f>Gründungsjahr!N22</f>
        <v>18000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49">
        <v>0</v>
      </c>
      <c r="J22" s="49">
        <v>0</v>
      </c>
      <c r="K22" s="49">
        <v>5000</v>
      </c>
      <c r="L22" s="49">
        <v>0</v>
      </c>
      <c r="M22" s="49">
        <v>0</v>
      </c>
      <c r="N22" s="49">
        <v>0</v>
      </c>
      <c r="O22" s="51">
        <f>SUM(C22:N22)</f>
        <v>5000</v>
      </c>
    </row>
    <row r="23" spans="1:15" ht="20.100000000000001" customHeight="1" x14ac:dyDescent="0.25">
      <c r="A23" s="41" t="s">
        <v>128</v>
      </c>
      <c r="B23" s="61">
        <f>Gründungsjahr!N23</f>
        <v>8000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2500</v>
      </c>
      <c r="L23" s="49">
        <v>0</v>
      </c>
      <c r="M23" s="49">
        <v>0</v>
      </c>
      <c r="N23" s="49">
        <v>0</v>
      </c>
      <c r="O23" s="51">
        <f>SUM(C23:N23)</f>
        <v>2500</v>
      </c>
    </row>
    <row r="24" spans="1:15" ht="20.100000000000001" customHeight="1" x14ac:dyDescent="0.25">
      <c r="A24" s="52" t="s">
        <v>129</v>
      </c>
      <c r="B24" s="63">
        <f>Gründungsjahr!N24</f>
        <v>104975</v>
      </c>
      <c r="C24" s="53">
        <f t="shared" ref="C24:N24" si="2">SUM(C12:C15)+C19+C20+C22+C23</f>
        <v>20550</v>
      </c>
      <c r="D24" s="53">
        <f t="shared" si="2"/>
        <v>22000</v>
      </c>
      <c r="E24" s="53">
        <f t="shared" si="2"/>
        <v>23450</v>
      </c>
      <c r="F24" s="53">
        <f t="shared" si="2"/>
        <v>24900</v>
      </c>
      <c r="G24" s="53">
        <f t="shared" si="2"/>
        <v>26730</v>
      </c>
      <c r="H24" s="53">
        <f t="shared" si="2"/>
        <v>28180</v>
      </c>
      <c r="I24" s="53">
        <f t="shared" si="2"/>
        <v>30735</v>
      </c>
      <c r="J24" s="53">
        <f t="shared" si="2"/>
        <v>32910</v>
      </c>
      <c r="K24" s="53">
        <f t="shared" si="2"/>
        <v>42965</v>
      </c>
      <c r="L24" s="53">
        <f t="shared" si="2"/>
        <v>37640</v>
      </c>
      <c r="M24" s="53">
        <f t="shared" si="2"/>
        <v>40575</v>
      </c>
      <c r="N24" s="53">
        <f t="shared" si="2"/>
        <v>42750</v>
      </c>
      <c r="O24" s="53">
        <f>SUM(C24:N24)</f>
        <v>373385</v>
      </c>
    </row>
    <row r="25" spans="1:15" ht="20.100000000000001" customHeight="1" x14ac:dyDescent="0.25">
      <c r="A25" s="41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pans="1:15" ht="20.100000000000001" customHeight="1" x14ac:dyDescent="0.25">
      <c r="A26" s="52" t="s">
        <v>36</v>
      </c>
      <c r="B26" s="64">
        <f>Gründungsjahr!N26</f>
        <v>0</v>
      </c>
      <c r="C26" s="54">
        <f t="shared" ref="C26:N26" si="3">C8-C24</f>
        <v>25540</v>
      </c>
      <c r="D26" s="54">
        <f t="shared" si="3"/>
        <v>28280</v>
      </c>
      <c r="E26" s="54">
        <f t="shared" si="3"/>
        <v>31020</v>
      </c>
      <c r="F26" s="54">
        <f t="shared" si="3"/>
        <v>33760</v>
      </c>
      <c r="G26" s="54">
        <f t="shared" si="3"/>
        <v>36120</v>
      </c>
      <c r="H26" s="54">
        <f t="shared" si="3"/>
        <v>38860</v>
      </c>
      <c r="I26" s="54">
        <f t="shared" si="3"/>
        <v>42590</v>
      </c>
      <c r="J26" s="54">
        <f t="shared" si="3"/>
        <v>46700</v>
      </c>
      <c r="K26" s="54">
        <f t="shared" si="3"/>
        <v>42930</v>
      </c>
      <c r="L26" s="54">
        <f t="shared" si="3"/>
        <v>54540</v>
      </c>
      <c r="M26" s="54">
        <f t="shared" si="3"/>
        <v>57890</v>
      </c>
      <c r="N26" s="54">
        <f t="shared" si="3"/>
        <v>62000</v>
      </c>
      <c r="O26" s="54">
        <f>SUM(C26:N26)</f>
        <v>500230</v>
      </c>
    </row>
    <row r="27" spans="1:15" ht="20.100000000000001" customHeight="1" x14ac:dyDescent="0.25">
      <c r="A27" s="41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 ht="21.95" customHeight="1" x14ac:dyDescent="0.25">
      <c r="A28" s="43" t="s">
        <v>39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20.100000000000001" customHeight="1" x14ac:dyDescent="0.25">
      <c r="A29" s="41" t="s">
        <v>122</v>
      </c>
      <c r="B29" s="62">
        <f>Gründungsjahr!N29</f>
        <v>0.21666666666666665</v>
      </c>
      <c r="C29" s="50">
        <v>0.5</v>
      </c>
      <c r="D29" s="50">
        <v>0.5</v>
      </c>
      <c r="E29" s="50">
        <v>0.5</v>
      </c>
      <c r="F29" s="50">
        <v>0.5</v>
      </c>
      <c r="G29" s="50">
        <v>0.5</v>
      </c>
      <c r="H29" s="50">
        <v>0.5</v>
      </c>
      <c r="I29" s="50">
        <v>0.6</v>
      </c>
      <c r="J29" s="50">
        <v>0.6</v>
      </c>
      <c r="K29" s="50">
        <v>0.6</v>
      </c>
      <c r="L29" s="50">
        <v>0.75</v>
      </c>
      <c r="M29" s="50">
        <v>0.75</v>
      </c>
      <c r="N29" s="50">
        <v>0.75</v>
      </c>
      <c r="O29" s="57">
        <f>SUM(C29:N29)/12</f>
        <v>0.58750000000000002</v>
      </c>
    </row>
    <row r="30" spans="1:15" ht="20.100000000000001" customHeight="1" x14ac:dyDescent="0.25">
      <c r="A30" s="41" t="s">
        <v>123</v>
      </c>
      <c r="B30" s="61">
        <f>Gründungsjahr!N30</f>
        <v>3600</v>
      </c>
      <c r="C30" s="49">
        <v>3800</v>
      </c>
      <c r="D30" s="49">
        <v>3800</v>
      </c>
      <c r="E30" s="49">
        <v>3800</v>
      </c>
      <c r="F30" s="49">
        <v>3800</v>
      </c>
      <c r="G30" s="49">
        <v>3800</v>
      </c>
      <c r="H30" s="49">
        <v>3800</v>
      </c>
      <c r="I30" s="49">
        <v>3800</v>
      </c>
      <c r="J30" s="49">
        <v>3800</v>
      </c>
      <c r="K30" s="49">
        <v>3800</v>
      </c>
      <c r="L30" s="49">
        <v>3800</v>
      </c>
      <c r="M30" s="49">
        <v>3800</v>
      </c>
      <c r="N30" s="49">
        <v>3800</v>
      </c>
      <c r="O30" s="51">
        <f>IF(COUNT(C30:N30)&gt;0,SUM(C30:N30)/COUNT(C30:N30),0)</f>
        <v>3800</v>
      </c>
    </row>
    <row r="31" spans="1:15" ht="20.100000000000001" customHeight="1" x14ac:dyDescent="0.25">
      <c r="A31" s="41" t="s">
        <v>130</v>
      </c>
      <c r="B31" s="61">
        <f>Gründungsjahr!N31</f>
        <v>9360</v>
      </c>
      <c r="C31" s="51">
        <f t="shared" ref="C31:N31" si="4">C29*C30</f>
        <v>1900</v>
      </c>
      <c r="D31" s="51">
        <f t="shared" si="4"/>
        <v>1900</v>
      </c>
      <c r="E31" s="51">
        <f t="shared" si="4"/>
        <v>1900</v>
      </c>
      <c r="F31" s="51">
        <f t="shared" si="4"/>
        <v>1900</v>
      </c>
      <c r="G31" s="51">
        <f t="shared" si="4"/>
        <v>1900</v>
      </c>
      <c r="H31" s="51">
        <f t="shared" si="4"/>
        <v>1900</v>
      </c>
      <c r="I31" s="51">
        <f t="shared" si="4"/>
        <v>2280</v>
      </c>
      <c r="J31" s="51">
        <f t="shared" si="4"/>
        <v>2280</v>
      </c>
      <c r="K31" s="51">
        <f t="shared" si="4"/>
        <v>2280</v>
      </c>
      <c r="L31" s="51">
        <f t="shared" si="4"/>
        <v>2850</v>
      </c>
      <c r="M31" s="51">
        <f t="shared" si="4"/>
        <v>2850</v>
      </c>
      <c r="N31" s="51">
        <f t="shared" si="4"/>
        <v>2850</v>
      </c>
      <c r="O31" s="51">
        <f t="shared" ref="O31:O36" si="5">SUM(C31:N31)</f>
        <v>26790</v>
      </c>
    </row>
    <row r="32" spans="1:15" ht="20.100000000000001" customHeight="1" x14ac:dyDescent="0.25">
      <c r="A32" s="41" t="s">
        <v>131</v>
      </c>
      <c r="B32" s="61">
        <f>Gründungsjahr!N32</f>
        <v>3000</v>
      </c>
      <c r="C32" s="49">
        <v>500</v>
      </c>
      <c r="D32" s="49">
        <v>500</v>
      </c>
      <c r="E32" s="49">
        <v>500</v>
      </c>
      <c r="F32" s="49">
        <v>500</v>
      </c>
      <c r="G32" s="49">
        <v>500</v>
      </c>
      <c r="H32" s="49">
        <v>500</v>
      </c>
      <c r="I32" s="49">
        <v>500</v>
      </c>
      <c r="J32" s="49">
        <v>500</v>
      </c>
      <c r="K32" s="49">
        <v>500</v>
      </c>
      <c r="L32" s="49">
        <v>500</v>
      </c>
      <c r="M32" s="49">
        <v>500</v>
      </c>
      <c r="N32" s="49">
        <v>500</v>
      </c>
      <c r="O32" s="51">
        <f t="shared" si="5"/>
        <v>6000</v>
      </c>
    </row>
    <row r="33" spans="1:15" ht="20.100000000000001" customHeight="1" x14ac:dyDescent="0.25">
      <c r="A33" s="41" t="s">
        <v>132</v>
      </c>
      <c r="B33" s="61">
        <f>Gründungsjahr!N33</f>
        <v>1000</v>
      </c>
      <c r="C33" s="49">
        <v>150</v>
      </c>
      <c r="D33" s="49">
        <v>150</v>
      </c>
      <c r="E33" s="49">
        <v>150</v>
      </c>
      <c r="F33" s="49">
        <v>150</v>
      </c>
      <c r="G33" s="49">
        <v>150</v>
      </c>
      <c r="H33" s="49">
        <v>150</v>
      </c>
      <c r="I33" s="49">
        <v>150</v>
      </c>
      <c r="J33" s="49">
        <v>150</v>
      </c>
      <c r="K33" s="49">
        <v>150</v>
      </c>
      <c r="L33" s="49">
        <v>150</v>
      </c>
      <c r="M33" s="49">
        <v>150</v>
      </c>
      <c r="N33" s="49">
        <v>150</v>
      </c>
      <c r="O33" s="51">
        <f t="shared" si="5"/>
        <v>1800</v>
      </c>
    </row>
    <row r="34" spans="1:15" ht="20.100000000000001" customHeight="1" x14ac:dyDescent="0.25">
      <c r="A34" s="41" t="s">
        <v>133</v>
      </c>
      <c r="B34" s="61">
        <f>Gründungsjahr!N34</f>
        <v>12900</v>
      </c>
      <c r="C34" s="49">
        <v>2500</v>
      </c>
      <c r="D34" s="49">
        <v>2500</v>
      </c>
      <c r="E34" s="49">
        <v>2700</v>
      </c>
      <c r="F34" s="49">
        <v>2700</v>
      </c>
      <c r="G34" s="49">
        <v>2800</v>
      </c>
      <c r="H34" s="49">
        <v>2800</v>
      </c>
      <c r="I34" s="49">
        <v>3000</v>
      </c>
      <c r="J34" s="49">
        <v>3000</v>
      </c>
      <c r="K34" s="49">
        <v>3200</v>
      </c>
      <c r="L34" s="49">
        <v>3200</v>
      </c>
      <c r="M34" s="49">
        <v>3400</v>
      </c>
      <c r="N34" s="49">
        <v>3500</v>
      </c>
      <c r="O34" s="51">
        <f t="shared" si="5"/>
        <v>35300</v>
      </c>
    </row>
    <row r="35" spans="1:15" ht="20.100000000000001" customHeight="1" x14ac:dyDescent="0.25">
      <c r="A35" s="41" t="s">
        <v>134</v>
      </c>
      <c r="B35" s="61">
        <f>Gründungsjahr!N35</f>
        <v>1000</v>
      </c>
      <c r="C35" s="49">
        <v>200</v>
      </c>
      <c r="D35" s="49">
        <v>200</v>
      </c>
      <c r="E35" s="49">
        <v>200</v>
      </c>
      <c r="F35" s="49">
        <v>200</v>
      </c>
      <c r="G35" s="49">
        <v>200</v>
      </c>
      <c r="H35" s="49">
        <v>200</v>
      </c>
      <c r="I35" s="49">
        <v>200</v>
      </c>
      <c r="J35" s="49">
        <v>200</v>
      </c>
      <c r="K35" s="49">
        <v>200</v>
      </c>
      <c r="L35" s="49">
        <v>200</v>
      </c>
      <c r="M35" s="49">
        <v>200</v>
      </c>
      <c r="N35" s="49">
        <v>200</v>
      </c>
      <c r="O35" s="51">
        <f t="shared" si="5"/>
        <v>2400</v>
      </c>
    </row>
    <row r="36" spans="1:15" ht="20.100000000000001" customHeight="1" x14ac:dyDescent="0.25">
      <c r="A36" s="52" t="s">
        <v>135</v>
      </c>
      <c r="B36" s="63">
        <f>Gründungsjahr!N36</f>
        <v>27260</v>
      </c>
      <c r="C36" s="53">
        <f t="shared" ref="C36:N36" si="6">SUM(C31:C35)</f>
        <v>5250</v>
      </c>
      <c r="D36" s="53">
        <f t="shared" si="6"/>
        <v>5250</v>
      </c>
      <c r="E36" s="53">
        <f t="shared" si="6"/>
        <v>5450</v>
      </c>
      <c r="F36" s="53">
        <f t="shared" si="6"/>
        <v>5450</v>
      </c>
      <c r="G36" s="53">
        <f t="shared" si="6"/>
        <v>5550</v>
      </c>
      <c r="H36" s="53">
        <f t="shared" si="6"/>
        <v>5550</v>
      </c>
      <c r="I36" s="53">
        <f t="shared" si="6"/>
        <v>6130</v>
      </c>
      <c r="J36" s="53">
        <f t="shared" si="6"/>
        <v>6130</v>
      </c>
      <c r="K36" s="53">
        <f t="shared" si="6"/>
        <v>6330</v>
      </c>
      <c r="L36" s="53">
        <f t="shared" si="6"/>
        <v>6900</v>
      </c>
      <c r="M36" s="53">
        <f t="shared" si="6"/>
        <v>7100</v>
      </c>
      <c r="N36" s="53">
        <f t="shared" si="6"/>
        <v>7200</v>
      </c>
      <c r="O36" s="53">
        <f t="shared" si="5"/>
        <v>72290</v>
      </c>
    </row>
    <row r="37" spans="1:15" ht="20.100000000000001" customHeight="1" x14ac:dyDescent="0.25">
      <c r="A37" s="4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1:15" ht="21.95" customHeight="1" x14ac:dyDescent="0.25">
      <c r="A38" s="43" t="s">
        <v>41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20.100000000000001" customHeight="1" x14ac:dyDescent="0.25">
      <c r="A39" s="41" t="s">
        <v>122</v>
      </c>
      <c r="B39" s="62">
        <f>Gründungsjahr!N39</f>
        <v>0.11666666666666665</v>
      </c>
      <c r="C39" s="50">
        <v>0.3</v>
      </c>
      <c r="D39" s="50">
        <v>0.3</v>
      </c>
      <c r="E39" s="50">
        <v>0.3</v>
      </c>
      <c r="F39" s="50">
        <v>0.3</v>
      </c>
      <c r="G39" s="50">
        <v>0.3</v>
      </c>
      <c r="H39" s="50">
        <v>0.3</v>
      </c>
      <c r="I39" s="50">
        <v>0.4</v>
      </c>
      <c r="J39" s="50">
        <v>0.4</v>
      </c>
      <c r="K39" s="50">
        <v>0.4</v>
      </c>
      <c r="L39" s="50">
        <v>0.4</v>
      </c>
      <c r="M39" s="50">
        <v>0.4</v>
      </c>
      <c r="N39" s="50">
        <v>0.4</v>
      </c>
      <c r="O39" s="57">
        <f>SUM(C39:N39)/12</f>
        <v>0.35000000000000003</v>
      </c>
    </row>
    <row r="40" spans="1:15" ht="20.100000000000001" customHeight="1" x14ac:dyDescent="0.25">
      <c r="A40" s="41" t="s">
        <v>123</v>
      </c>
      <c r="B40" s="61">
        <f>Gründungsjahr!N40</f>
        <v>3600</v>
      </c>
      <c r="C40" s="49">
        <v>3800</v>
      </c>
      <c r="D40" s="49">
        <v>3800</v>
      </c>
      <c r="E40" s="49">
        <v>3800</v>
      </c>
      <c r="F40" s="49">
        <v>3800</v>
      </c>
      <c r="G40" s="49">
        <v>3800</v>
      </c>
      <c r="H40" s="49">
        <v>3800</v>
      </c>
      <c r="I40" s="49">
        <v>3800</v>
      </c>
      <c r="J40" s="49">
        <v>3800</v>
      </c>
      <c r="K40" s="49">
        <v>3800</v>
      </c>
      <c r="L40" s="49">
        <v>3800</v>
      </c>
      <c r="M40" s="49">
        <v>3800</v>
      </c>
      <c r="N40" s="49">
        <v>3800</v>
      </c>
      <c r="O40" s="51">
        <f>IF(COUNT(C40:N40)&gt;0,SUM(C40:N40)/COUNT(C40:N40),0)</f>
        <v>3800</v>
      </c>
    </row>
    <row r="41" spans="1:15" ht="20.100000000000001" customHeight="1" x14ac:dyDescent="0.25">
      <c r="A41" s="41" t="s">
        <v>136</v>
      </c>
      <c r="B41" s="61">
        <f>Gründungsjahr!N41</f>
        <v>5040</v>
      </c>
      <c r="C41" s="51">
        <f t="shared" ref="C41:N41" si="7">C39*C40</f>
        <v>1140</v>
      </c>
      <c r="D41" s="51">
        <f t="shared" si="7"/>
        <v>1140</v>
      </c>
      <c r="E41" s="51">
        <f t="shared" si="7"/>
        <v>1140</v>
      </c>
      <c r="F41" s="51">
        <f t="shared" si="7"/>
        <v>1140</v>
      </c>
      <c r="G41" s="51">
        <f t="shared" si="7"/>
        <v>1140</v>
      </c>
      <c r="H41" s="51">
        <f t="shared" si="7"/>
        <v>1140</v>
      </c>
      <c r="I41" s="51">
        <f t="shared" si="7"/>
        <v>1520</v>
      </c>
      <c r="J41" s="51">
        <f t="shared" si="7"/>
        <v>1520</v>
      </c>
      <c r="K41" s="51">
        <f t="shared" si="7"/>
        <v>1520</v>
      </c>
      <c r="L41" s="51">
        <f t="shared" si="7"/>
        <v>1520</v>
      </c>
      <c r="M41" s="51">
        <f t="shared" si="7"/>
        <v>1520</v>
      </c>
      <c r="N41" s="51">
        <f t="shared" si="7"/>
        <v>1520</v>
      </c>
      <c r="O41" s="51">
        <f t="shared" ref="O41:O47" si="8">SUM(C41:N41)</f>
        <v>15960</v>
      </c>
    </row>
    <row r="42" spans="1:15" ht="20.100000000000001" customHeight="1" x14ac:dyDescent="0.25">
      <c r="A42" s="41" t="s">
        <v>137</v>
      </c>
      <c r="B42" s="61">
        <f>Gründungsjahr!N42</f>
        <v>520</v>
      </c>
      <c r="C42" s="49">
        <v>80</v>
      </c>
      <c r="D42" s="49">
        <v>80</v>
      </c>
      <c r="E42" s="49">
        <v>80</v>
      </c>
      <c r="F42" s="49">
        <v>80</v>
      </c>
      <c r="G42" s="49">
        <v>80</v>
      </c>
      <c r="H42" s="49">
        <v>80</v>
      </c>
      <c r="I42" s="49">
        <v>80</v>
      </c>
      <c r="J42" s="49">
        <v>80</v>
      </c>
      <c r="K42" s="49">
        <v>80</v>
      </c>
      <c r="L42" s="49">
        <v>80</v>
      </c>
      <c r="M42" s="49">
        <v>80</v>
      </c>
      <c r="N42" s="49">
        <v>80</v>
      </c>
      <c r="O42" s="51">
        <f t="shared" si="8"/>
        <v>960</v>
      </c>
    </row>
    <row r="43" spans="1:15" ht="20.100000000000001" customHeight="1" x14ac:dyDescent="0.25">
      <c r="A43" s="41" t="s">
        <v>138</v>
      </c>
      <c r="B43" s="61">
        <f>Gründungsjahr!N43</f>
        <v>3800</v>
      </c>
      <c r="C43" s="49">
        <v>650</v>
      </c>
      <c r="D43" s="49">
        <v>650</v>
      </c>
      <c r="E43" s="49">
        <v>650</v>
      </c>
      <c r="F43" s="49">
        <v>650</v>
      </c>
      <c r="G43" s="49">
        <v>650</v>
      </c>
      <c r="H43" s="49">
        <v>650</v>
      </c>
      <c r="I43" s="49">
        <v>650</v>
      </c>
      <c r="J43" s="49">
        <v>650</v>
      </c>
      <c r="K43" s="49">
        <v>650</v>
      </c>
      <c r="L43" s="49">
        <v>650</v>
      </c>
      <c r="M43" s="49">
        <v>650</v>
      </c>
      <c r="N43" s="49">
        <v>650</v>
      </c>
      <c r="O43" s="51">
        <f t="shared" si="8"/>
        <v>7800</v>
      </c>
    </row>
    <row r="44" spans="1:15" ht="20.100000000000001" customHeight="1" x14ac:dyDescent="0.25">
      <c r="A44" s="41" t="s">
        <v>139</v>
      </c>
      <c r="B44" s="61">
        <f>Gründungsjahr!N44</f>
        <v>1300</v>
      </c>
      <c r="C44" s="49">
        <v>150</v>
      </c>
      <c r="D44" s="49">
        <v>150</v>
      </c>
      <c r="E44" s="49">
        <v>150</v>
      </c>
      <c r="F44" s="49">
        <v>150</v>
      </c>
      <c r="G44" s="49">
        <v>150</v>
      </c>
      <c r="H44" s="49">
        <v>150</v>
      </c>
      <c r="I44" s="49">
        <v>150</v>
      </c>
      <c r="J44" s="49">
        <v>150</v>
      </c>
      <c r="K44" s="49">
        <v>150</v>
      </c>
      <c r="L44" s="49">
        <v>150</v>
      </c>
      <c r="M44" s="49">
        <v>150</v>
      </c>
      <c r="N44" s="49">
        <v>150</v>
      </c>
      <c r="O44" s="51">
        <f t="shared" si="8"/>
        <v>1800</v>
      </c>
    </row>
    <row r="45" spans="1:15" ht="20.100000000000001" customHeight="1" x14ac:dyDescent="0.25">
      <c r="A45" s="41" t="s">
        <v>132</v>
      </c>
      <c r="B45" s="61">
        <f>Gründungsjahr!N45</f>
        <v>300</v>
      </c>
      <c r="C45" s="49">
        <v>50</v>
      </c>
      <c r="D45" s="49">
        <v>50</v>
      </c>
      <c r="E45" s="49">
        <v>50</v>
      </c>
      <c r="F45" s="49">
        <v>50</v>
      </c>
      <c r="G45" s="49">
        <v>50</v>
      </c>
      <c r="H45" s="49">
        <v>50</v>
      </c>
      <c r="I45" s="49">
        <v>50</v>
      </c>
      <c r="J45" s="49">
        <v>50</v>
      </c>
      <c r="K45" s="49">
        <v>50</v>
      </c>
      <c r="L45" s="49">
        <v>50</v>
      </c>
      <c r="M45" s="49">
        <v>50</v>
      </c>
      <c r="N45" s="49">
        <v>50</v>
      </c>
      <c r="O45" s="51">
        <f t="shared" si="8"/>
        <v>600</v>
      </c>
    </row>
    <row r="46" spans="1:15" ht="20.100000000000001" customHeight="1" x14ac:dyDescent="0.25">
      <c r="A46" s="41" t="s">
        <v>140</v>
      </c>
      <c r="B46" s="61">
        <f>Gründungsjahr!N46</f>
        <v>880</v>
      </c>
      <c r="C46" s="49">
        <v>150</v>
      </c>
      <c r="D46" s="49">
        <v>150</v>
      </c>
      <c r="E46" s="49">
        <v>150</v>
      </c>
      <c r="F46" s="49">
        <v>150</v>
      </c>
      <c r="G46" s="49">
        <v>150</v>
      </c>
      <c r="H46" s="49">
        <v>150</v>
      </c>
      <c r="I46" s="49">
        <v>150</v>
      </c>
      <c r="J46" s="49">
        <v>150</v>
      </c>
      <c r="K46" s="49">
        <v>150</v>
      </c>
      <c r="L46" s="49">
        <v>150</v>
      </c>
      <c r="M46" s="49">
        <v>150</v>
      </c>
      <c r="N46" s="49">
        <v>150</v>
      </c>
      <c r="O46" s="51">
        <f t="shared" si="8"/>
        <v>1800</v>
      </c>
    </row>
    <row r="47" spans="1:15" ht="20.100000000000001" customHeight="1" x14ac:dyDescent="0.25">
      <c r="A47" s="52" t="s">
        <v>141</v>
      </c>
      <c r="B47" s="63">
        <f>Gründungsjahr!N47</f>
        <v>11840</v>
      </c>
      <c r="C47" s="53">
        <f t="shared" ref="C47:N47" si="9">SUM(C41:C46)</f>
        <v>2220</v>
      </c>
      <c r="D47" s="53">
        <f t="shared" si="9"/>
        <v>2220</v>
      </c>
      <c r="E47" s="53">
        <f t="shared" si="9"/>
        <v>2220</v>
      </c>
      <c r="F47" s="53">
        <f t="shared" si="9"/>
        <v>2220</v>
      </c>
      <c r="G47" s="53">
        <f t="shared" si="9"/>
        <v>2220</v>
      </c>
      <c r="H47" s="53">
        <f t="shared" si="9"/>
        <v>2220</v>
      </c>
      <c r="I47" s="53">
        <f t="shared" si="9"/>
        <v>2600</v>
      </c>
      <c r="J47" s="53">
        <f t="shared" si="9"/>
        <v>2600</v>
      </c>
      <c r="K47" s="53">
        <f t="shared" si="9"/>
        <v>2600</v>
      </c>
      <c r="L47" s="53">
        <f t="shared" si="9"/>
        <v>2600</v>
      </c>
      <c r="M47" s="53">
        <f t="shared" si="9"/>
        <v>2600</v>
      </c>
      <c r="N47" s="53">
        <f t="shared" si="9"/>
        <v>2600</v>
      </c>
      <c r="O47" s="53">
        <f t="shared" si="8"/>
        <v>28920</v>
      </c>
    </row>
    <row r="48" spans="1:15" ht="20.100000000000001" customHeight="1" x14ac:dyDescent="0.25">
      <c r="A48" s="4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1:15" ht="20.100000000000001" customHeight="1" x14ac:dyDescent="0.25">
      <c r="A49" s="52" t="s">
        <v>142</v>
      </c>
      <c r="B49" s="63">
        <f>Gründungsjahr!N49</f>
        <v>39100</v>
      </c>
      <c r="C49" s="53">
        <f t="shared" ref="C49:N49" si="10">C36+C47</f>
        <v>7470</v>
      </c>
      <c r="D49" s="53">
        <f t="shared" si="10"/>
        <v>7470</v>
      </c>
      <c r="E49" s="53">
        <f t="shared" si="10"/>
        <v>7670</v>
      </c>
      <c r="F49" s="53">
        <f t="shared" si="10"/>
        <v>7670</v>
      </c>
      <c r="G49" s="53">
        <f t="shared" si="10"/>
        <v>7770</v>
      </c>
      <c r="H49" s="53">
        <f t="shared" si="10"/>
        <v>7770</v>
      </c>
      <c r="I49" s="53">
        <f t="shared" si="10"/>
        <v>8730</v>
      </c>
      <c r="J49" s="53">
        <f t="shared" si="10"/>
        <v>8730</v>
      </c>
      <c r="K49" s="53">
        <f t="shared" si="10"/>
        <v>8930</v>
      </c>
      <c r="L49" s="53">
        <f t="shared" si="10"/>
        <v>9500</v>
      </c>
      <c r="M49" s="53">
        <f t="shared" si="10"/>
        <v>9700</v>
      </c>
      <c r="N49" s="53">
        <f t="shared" si="10"/>
        <v>9800</v>
      </c>
      <c r="O49" s="53">
        <f>SUM(C49:N49)</f>
        <v>101210</v>
      </c>
    </row>
    <row r="50" spans="1:15" ht="20.100000000000001" customHeight="1" x14ac:dyDescent="0.25">
      <c r="A50" s="4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5" ht="20.100000000000001" customHeight="1" x14ac:dyDescent="0.25">
      <c r="A51" s="52" t="s">
        <v>45</v>
      </c>
      <c r="B51" s="64">
        <f>Gründungsjahr!N51</f>
        <v>1560</v>
      </c>
      <c r="C51" s="54">
        <f t="shared" ref="C51:N51" si="11">C26-C49</f>
        <v>18070</v>
      </c>
      <c r="D51" s="54">
        <f t="shared" si="11"/>
        <v>20810</v>
      </c>
      <c r="E51" s="54">
        <f t="shared" si="11"/>
        <v>23350</v>
      </c>
      <c r="F51" s="54">
        <f t="shared" si="11"/>
        <v>26090</v>
      </c>
      <c r="G51" s="54">
        <f t="shared" si="11"/>
        <v>28350</v>
      </c>
      <c r="H51" s="54">
        <f t="shared" si="11"/>
        <v>31090</v>
      </c>
      <c r="I51" s="54">
        <f t="shared" si="11"/>
        <v>33860</v>
      </c>
      <c r="J51" s="54">
        <f t="shared" si="11"/>
        <v>37970</v>
      </c>
      <c r="K51" s="54">
        <f t="shared" si="11"/>
        <v>34000</v>
      </c>
      <c r="L51" s="54">
        <f t="shared" si="11"/>
        <v>45040</v>
      </c>
      <c r="M51" s="54">
        <f t="shared" si="11"/>
        <v>48190</v>
      </c>
      <c r="N51" s="54">
        <f t="shared" si="11"/>
        <v>52200</v>
      </c>
      <c r="O51" s="54">
        <f>SUM(C51:N51)</f>
        <v>399020</v>
      </c>
    </row>
    <row r="52" spans="1:15" ht="20.100000000000001" customHeight="1" x14ac:dyDescent="0.25">
      <c r="A52" s="4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</row>
    <row r="53" spans="1:15" ht="21.95" customHeight="1" x14ac:dyDescent="0.25">
      <c r="A53" s="43" t="s">
        <v>143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20.100000000000001" customHeight="1" x14ac:dyDescent="0.25">
      <c r="A54" s="41" t="s">
        <v>144</v>
      </c>
      <c r="B54" s="61">
        <f>Gründungsjahr!N54</f>
        <v>25000</v>
      </c>
      <c r="C54" s="51">
        <f>0</f>
        <v>0</v>
      </c>
      <c r="D54" s="51">
        <f>0</f>
        <v>0</v>
      </c>
      <c r="E54" s="51">
        <f>0</f>
        <v>0</v>
      </c>
      <c r="F54" s="51">
        <f>0</f>
        <v>0</v>
      </c>
      <c r="G54" s="51">
        <f>0</f>
        <v>0</v>
      </c>
      <c r="H54" s="51">
        <f>0</f>
        <v>0</v>
      </c>
      <c r="I54" s="51">
        <f>0</f>
        <v>0</v>
      </c>
      <c r="J54" s="51">
        <f>0</f>
        <v>0</v>
      </c>
      <c r="K54" s="51">
        <f>0</f>
        <v>0</v>
      </c>
      <c r="L54" s="51">
        <f>0</f>
        <v>0</v>
      </c>
      <c r="M54" s="51">
        <f>0</f>
        <v>0</v>
      </c>
      <c r="N54" s="51">
        <f>0</f>
        <v>0</v>
      </c>
      <c r="O54" s="51">
        <f>SUM(C54:N54)</f>
        <v>0</v>
      </c>
    </row>
    <row r="55" spans="1:15" ht="20.100000000000001" customHeight="1" x14ac:dyDescent="0.25">
      <c r="A55" s="41" t="s">
        <v>145</v>
      </c>
      <c r="B55" s="61">
        <f>Gründungsjahr!N55</f>
        <v>50000</v>
      </c>
      <c r="C55" s="51">
        <f>0</f>
        <v>0</v>
      </c>
      <c r="D55" s="51">
        <f>0</f>
        <v>0</v>
      </c>
      <c r="E55" s="51">
        <f>0</f>
        <v>0</v>
      </c>
      <c r="F55" s="51">
        <f>0</f>
        <v>0</v>
      </c>
      <c r="G55" s="51">
        <f>0</f>
        <v>0</v>
      </c>
      <c r="H55" s="51">
        <f>0</f>
        <v>0</v>
      </c>
      <c r="I55" s="51">
        <f>0</f>
        <v>0</v>
      </c>
      <c r="J55" s="51">
        <f>0</f>
        <v>0</v>
      </c>
      <c r="K55" s="51">
        <f>0</f>
        <v>0</v>
      </c>
      <c r="L55" s="51">
        <f>0</f>
        <v>0</v>
      </c>
      <c r="M55" s="51">
        <f>0</f>
        <v>0</v>
      </c>
      <c r="N55" s="51">
        <f>0</f>
        <v>0</v>
      </c>
      <c r="O55" s="51">
        <f>SUM(C55:N55)</f>
        <v>0</v>
      </c>
    </row>
    <row r="56" spans="1:15" ht="20.100000000000001" customHeight="1" x14ac:dyDescent="0.25">
      <c r="A56" s="41" t="s">
        <v>45</v>
      </c>
      <c r="B56" s="61">
        <f>Gründungsjahr!N56</f>
        <v>1560</v>
      </c>
      <c r="C56" s="51">
        <f t="shared" ref="C56:N56" si="12">C51</f>
        <v>18070</v>
      </c>
      <c r="D56" s="51">
        <f t="shared" si="12"/>
        <v>20810</v>
      </c>
      <c r="E56" s="51">
        <f t="shared" si="12"/>
        <v>23350</v>
      </c>
      <c r="F56" s="51">
        <f t="shared" si="12"/>
        <v>26090</v>
      </c>
      <c r="G56" s="51">
        <f t="shared" si="12"/>
        <v>28350</v>
      </c>
      <c r="H56" s="51">
        <f t="shared" si="12"/>
        <v>31090</v>
      </c>
      <c r="I56" s="51">
        <f t="shared" si="12"/>
        <v>33860</v>
      </c>
      <c r="J56" s="51">
        <f t="shared" si="12"/>
        <v>37970</v>
      </c>
      <c r="K56" s="51">
        <f t="shared" si="12"/>
        <v>34000</v>
      </c>
      <c r="L56" s="51">
        <f t="shared" si="12"/>
        <v>45040</v>
      </c>
      <c r="M56" s="51">
        <f t="shared" si="12"/>
        <v>48190</v>
      </c>
      <c r="N56" s="51">
        <f t="shared" si="12"/>
        <v>52200</v>
      </c>
      <c r="O56" s="51">
        <f>SUM(C56:N56)</f>
        <v>399020</v>
      </c>
    </row>
    <row r="57" spans="1:15" ht="20.100000000000001" customHeight="1" x14ac:dyDescent="0.25">
      <c r="A57" s="4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</row>
    <row r="58" spans="1:15" ht="21.95" customHeight="1" x14ac:dyDescent="0.25">
      <c r="A58" s="45" t="s">
        <v>146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</row>
    <row r="59" spans="1:15" ht="20.100000000000001" customHeight="1" x14ac:dyDescent="0.25">
      <c r="A59" s="41" t="s">
        <v>147</v>
      </c>
      <c r="B59" s="67">
        <f>Gründungsjahr!N59</f>
        <v>76560</v>
      </c>
      <c r="C59" s="65">
        <f t="shared" ref="C59:N59" si="13">B59+SUM(C54:C56)</f>
        <v>94630</v>
      </c>
      <c r="D59" s="65">
        <f t="shared" si="13"/>
        <v>115440</v>
      </c>
      <c r="E59" s="65">
        <f t="shared" si="13"/>
        <v>138790</v>
      </c>
      <c r="F59" s="65">
        <f t="shared" si="13"/>
        <v>164880</v>
      </c>
      <c r="G59" s="65">
        <f t="shared" si="13"/>
        <v>193230</v>
      </c>
      <c r="H59" s="65">
        <f t="shared" si="13"/>
        <v>224320</v>
      </c>
      <c r="I59" s="65">
        <f t="shared" si="13"/>
        <v>258180</v>
      </c>
      <c r="J59" s="65">
        <f t="shared" si="13"/>
        <v>296150</v>
      </c>
      <c r="K59" s="65">
        <f t="shared" si="13"/>
        <v>330150</v>
      </c>
      <c r="L59" s="65">
        <f t="shared" si="13"/>
        <v>375190</v>
      </c>
      <c r="M59" s="65">
        <f t="shared" si="13"/>
        <v>423380</v>
      </c>
      <c r="N59" s="65">
        <f t="shared" si="13"/>
        <v>475580</v>
      </c>
      <c r="O59" s="65">
        <f>N59</f>
        <v>475580</v>
      </c>
    </row>
    <row r="60" spans="1:15" ht="20.100000000000001" customHeight="1" x14ac:dyDescent="0.25">
      <c r="A60" s="41" t="s">
        <v>63</v>
      </c>
      <c r="B60" s="68">
        <f>Gründungsjahr!N60</f>
        <v>73440</v>
      </c>
      <c r="C60" s="66">
        <f t="shared" ref="C60:N60" si="14">MAX(0,B60+C54+C55-C56)</f>
        <v>55370</v>
      </c>
      <c r="D60" s="66">
        <f t="shared" si="14"/>
        <v>34560</v>
      </c>
      <c r="E60" s="66">
        <f t="shared" si="14"/>
        <v>11210</v>
      </c>
      <c r="F60" s="66">
        <f t="shared" si="14"/>
        <v>0</v>
      </c>
      <c r="G60" s="66">
        <f t="shared" si="14"/>
        <v>0</v>
      </c>
      <c r="H60" s="66">
        <f t="shared" si="14"/>
        <v>0</v>
      </c>
      <c r="I60" s="66">
        <f t="shared" si="14"/>
        <v>0</v>
      </c>
      <c r="J60" s="66">
        <f t="shared" si="14"/>
        <v>0</v>
      </c>
      <c r="K60" s="66">
        <f t="shared" si="14"/>
        <v>0</v>
      </c>
      <c r="L60" s="66">
        <f t="shared" si="14"/>
        <v>0</v>
      </c>
      <c r="M60" s="66">
        <f t="shared" si="14"/>
        <v>0</v>
      </c>
      <c r="N60" s="66">
        <f t="shared" si="14"/>
        <v>0</v>
      </c>
      <c r="O60" s="66">
        <f>N60</f>
        <v>0</v>
      </c>
    </row>
    <row r="61" spans="1:15" ht="38.1" customHeight="1" x14ac:dyDescent="0.25">
      <c r="A61" s="41" t="s">
        <v>148</v>
      </c>
      <c r="B61" s="69" t="str">
        <f>IF(Gründungsjahr!N61="ERREICHT","ERREICHT","")</f>
        <v/>
      </c>
      <c r="C61" s="58" t="str">
        <f>IF(AND(B61&lt;&gt;"ERREICHT",C60=0,OR(B60&gt;0,C54+C55&gt;0)),"ERREICHT","")</f>
        <v/>
      </c>
      <c r="D61" s="58" t="str">
        <f>IF(AND(COUNTIF($B61:C61,"ERREICHT")=0,D60=0,OR(C60&gt;0,D54+D55&gt;0)),"ERREICHT","")</f>
        <v/>
      </c>
      <c r="E61" s="58" t="str">
        <f>IF(AND(COUNTIF($B61:D61,"ERREICHT")=0,E60=0,OR(D60&gt;0,E54+E55&gt;0)),"ERREICHT","")</f>
        <v/>
      </c>
      <c r="F61" s="58" t="str">
        <f>IF(AND(COUNTIF($B61:E61,"ERREICHT")=0,F60=0,OR(E60&gt;0,F54+F55&gt;0)),"ERREICHT","")</f>
        <v>ERREICHT</v>
      </c>
      <c r="G61" s="58" t="str">
        <f>IF(AND(COUNTIF($B61:F61,"ERREICHT")=0,G60=0,OR(F60&gt;0,G54+G55&gt;0)),"ERREICHT","")</f>
        <v/>
      </c>
      <c r="H61" s="58" t="str">
        <f>IF(AND(COUNTIF($B61:G61,"ERREICHT")=0,H60=0,OR(G60&gt;0,H54+H55&gt;0)),"ERREICHT","")</f>
        <v/>
      </c>
      <c r="I61" s="58" t="str">
        <f>IF(AND(COUNTIF($B61:H61,"ERREICHT")=0,I60=0,OR(H60&gt;0,I54+I55&gt;0)),"ERREICHT","")</f>
        <v/>
      </c>
      <c r="J61" s="58" t="str">
        <f>IF(AND(COUNTIF($B61:I61,"ERREICHT")=0,J60=0,OR(I60&gt;0,J54+J55&gt;0)),"ERREICHT","")</f>
        <v/>
      </c>
      <c r="K61" s="58" t="str">
        <f>IF(AND(COUNTIF($B61:J61,"ERREICHT")=0,K60=0,OR(J60&gt;0,K54+K55&gt;0)),"ERREICHT","")</f>
        <v/>
      </c>
      <c r="L61" s="58" t="str">
        <f>IF(AND(COUNTIF($B61:K61,"ERREICHT")=0,L60=0,OR(K60&gt;0,L54+L55&gt;0)),"ERREICHT","")</f>
        <v/>
      </c>
      <c r="M61" s="58" t="str">
        <f>IF(AND(COUNTIF($B61:L61,"ERREICHT")=0,M60=0,OR(L60&gt;0,M54+M55&gt;0)),"ERREICHT","")</f>
        <v/>
      </c>
      <c r="N61" s="58" t="str">
        <f>IF(AND(COUNTIF($B61:M61,"ERREICHT")=0,N60=0,OR(M60&gt;0,N54+N55&gt;0)),"ERREICHT","")</f>
        <v/>
      </c>
      <c r="O61" s="58" t="str">
        <f>IF(OR(B61="ERREICHT",COUNTIF(C61:N61,"ERREICHT")&gt;0),"ERREICHT","")</f>
        <v>ERREICHT</v>
      </c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2"/>
  <sheetViews>
    <sheetView workbookViewId="0"/>
  </sheetViews>
  <sheetFormatPr baseColWidth="10" defaultColWidth="9.140625" defaultRowHeight="15" x14ac:dyDescent="0.25"/>
  <cols>
    <col min="1" max="1" width="44" customWidth="1"/>
    <col min="2" max="6" width="16" customWidth="1"/>
  </cols>
  <sheetData>
    <row r="1" spans="1:14" ht="21.95" customHeight="1" x14ac:dyDescent="0.25">
      <c r="A1" s="102" t="s">
        <v>151</v>
      </c>
      <c r="B1" s="5"/>
      <c r="C1" s="5"/>
      <c r="D1" s="5"/>
      <c r="E1" s="5"/>
      <c r="F1" s="5"/>
    </row>
    <row r="2" spans="1:14" s="100" customFormat="1" ht="24.75" customHeight="1" x14ac:dyDescent="0.25">
      <c r="A2" s="105" t="s">
        <v>98</v>
      </c>
      <c r="B2" s="105"/>
      <c r="C2" s="105"/>
      <c r="D2" s="105"/>
      <c r="E2" s="105"/>
      <c r="F2" s="105"/>
      <c r="G2" s="101"/>
      <c r="H2" s="101"/>
      <c r="I2" s="101"/>
      <c r="J2" s="101"/>
      <c r="K2" s="101"/>
      <c r="L2" s="101"/>
      <c r="M2" s="101"/>
      <c r="N2" s="99"/>
    </row>
    <row r="3" spans="1:14" ht="21.95" customHeight="1" x14ac:dyDescent="0.25">
      <c r="A3" s="7"/>
      <c r="B3" s="6" t="s">
        <v>17</v>
      </c>
      <c r="C3" s="6" t="s">
        <v>19</v>
      </c>
      <c r="D3" s="6" t="s">
        <v>152</v>
      </c>
      <c r="E3" s="6" t="s">
        <v>153</v>
      </c>
      <c r="F3" s="6" t="s">
        <v>154</v>
      </c>
    </row>
    <row r="4" spans="1:14" ht="20.100000000000001" customHeight="1" x14ac:dyDescent="0.25">
      <c r="A4" s="7"/>
      <c r="B4" s="5"/>
      <c r="C4" s="5"/>
      <c r="D4" s="5"/>
      <c r="E4" s="5"/>
      <c r="F4" s="5"/>
    </row>
    <row r="5" spans="1:14" ht="21.95" customHeight="1" x14ac:dyDescent="0.25">
      <c r="A5" s="70" t="s">
        <v>112</v>
      </c>
      <c r="B5" s="71"/>
      <c r="C5" s="71"/>
      <c r="D5" s="71"/>
      <c r="E5" s="71"/>
      <c r="F5" s="71"/>
    </row>
    <row r="6" spans="1:14" ht="20.100000000000001" customHeight="1" x14ac:dyDescent="0.25">
      <c r="A6" s="7" t="s">
        <v>24</v>
      </c>
      <c r="B6" s="14">
        <f>Gründungsjahr!N6</f>
        <v>3650</v>
      </c>
      <c r="C6" s="14">
        <f>'Jahr 2'!O6</f>
        <v>20850</v>
      </c>
      <c r="D6" s="10">
        <v>28000</v>
      </c>
      <c r="E6" s="10">
        <v>36000</v>
      </c>
      <c r="F6" s="10">
        <v>45000</v>
      </c>
    </row>
    <row r="7" spans="1:14" ht="20.100000000000001" customHeight="1" x14ac:dyDescent="0.25">
      <c r="A7" s="7" t="s">
        <v>113</v>
      </c>
      <c r="B7" s="15">
        <f>Gründungsjahr!N7</f>
        <v>39.9</v>
      </c>
      <c r="C7" s="15">
        <f>'Jahr 2'!O7</f>
        <v>41.9</v>
      </c>
      <c r="D7" s="11">
        <v>43.9</v>
      </c>
      <c r="E7" s="11">
        <v>44.9</v>
      </c>
      <c r="F7" s="11">
        <v>45.9</v>
      </c>
    </row>
    <row r="8" spans="1:14" ht="20.100000000000001" customHeight="1" x14ac:dyDescent="0.25">
      <c r="A8" s="9" t="s">
        <v>114</v>
      </c>
      <c r="B8" s="18">
        <f>Gründungsjahr!N8</f>
        <v>145635</v>
      </c>
      <c r="C8" s="18">
        <f>'Jahr 2'!O8</f>
        <v>873615</v>
      </c>
      <c r="D8" s="18">
        <f>D6*D7</f>
        <v>1229200</v>
      </c>
      <c r="E8" s="18">
        <f>E6*E7</f>
        <v>1616400</v>
      </c>
      <c r="F8" s="18">
        <f>F6*F7</f>
        <v>2065500</v>
      </c>
    </row>
    <row r="9" spans="1:14" ht="20.100000000000001" customHeight="1" x14ac:dyDescent="0.25">
      <c r="A9" s="7"/>
      <c r="B9" s="5"/>
      <c r="C9" s="5"/>
      <c r="D9" s="5"/>
      <c r="E9" s="5"/>
      <c r="F9" s="5"/>
    </row>
    <row r="10" spans="1:14" ht="21.95" customHeight="1" x14ac:dyDescent="0.25">
      <c r="A10" s="70" t="s">
        <v>115</v>
      </c>
      <c r="B10" s="71"/>
      <c r="C10" s="71"/>
      <c r="D10" s="71"/>
      <c r="E10" s="71"/>
      <c r="F10" s="71"/>
    </row>
    <row r="11" spans="1:14" ht="20.100000000000001" customHeight="1" x14ac:dyDescent="0.25">
      <c r="A11" s="72" t="s">
        <v>116</v>
      </c>
      <c r="B11" s="73"/>
      <c r="C11" s="73"/>
      <c r="D11" s="73"/>
      <c r="E11" s="73"/>
      <c r="F11" s="73"/>
    </row>
    <row r="12" spans="1:14" ht="20.100000000000001" customHeight="1" x14ac:dyDescent="0.25">
      <c r="A12" s="7" t="s">
        <v>117</v>
      </c>
      <c r="B12" s="16">
        <f>Gründungsjahr!N12</f>
        <v>40150</v>
      </c>
      <c r="C12" s="16">
        <f>'Jahr 2'!O12</f>
        <v>208500</v>
      </c>
      <c r="D12" s="12">
        <v>266000</v>
      </c>
      <c r="E12" s="12">
        <v>324000</v>
      </c>
      <c r="F12" s="12">
        <v>382500</v>
      </c>
    </row>
    <row r="13" spans="1:14" ht="20.100000000000001" customHeight="1" x14ac:dyDescent="0.25">
      <c r="A13" s="7" t="s">
        <v>118</v>
      </c>
      <c r="B13" s="16">
        <f>Gründungsjahr!N13</f>
        <v>9125</v>
      </c>
      <c r="C13" s="16">
        <f>'Jahr 2'!O13</f>
        <v>41700</v>
      </c>
      <c r="D13" s="12">
        <v>56000</v>
      </c>
      <c r="E13" s="12">
        <v>64800</v>
      </c>
      <c r="F13" s="12">
        <v>72000</v>
      </c>
    </row>
    <row r="14" spans="1:14" ht="20.100000000000001" customHeight="1" x14ac:dyDescent="0.25">
      <c r="A14" s="7" t="s">
        <v>119</v>
      </c>
      <c r="B14" s="16">
        <f>Gründungsjahr!N14</f>
        <v>5475</v>
      </c>
      <c r="C14" s="16">
        <f>'Jahr 2'!O14</f>
        <v>31275</v>
      </c>
      <c r="D14" s="12">
        <v>42000</v>
      </c>
      <c r="E14" s="12">
        <v>54000</v>
      </c>
      <c r="F14" s="12">
        <v>67500</v>
      </c>
    </row>
    <row r="15" spans="1:14" ht="20.100000000000001" customHeight="1" x14ac:dyDescent="0.25">
      <c r="A15" s="7" t="s">
        <v>120</v>
      </c>
      <c r="B15" s="16">
        <f>Gründungsjahr!N15</f>
        <v>1825</v>
      </c>
      <c r="C15" s="16">
        <f>'Jahr 2'!O15</f>
        <v>20850</v>
      </c>
      <c r="D15" s="12">
        <v>22400</v>
      </c>
      <c r="E15" s="12">
        <v>28800</v>
      </c>
      <c r="F15" s="12">
        <v>36000</v>
      </c>
    </row>
    <row r="16" spans="1:14" ht="20.100000000000001" customHeight="1" x14ac:dyDescent="0.25">
      <c r="A16" s="72" t="s">
        <v>121</v>
      </c>
      <c r="B16" s="73"/>
      <c r="C16" s="73"/>
      <c r="D16" s="73"/>
      <c r="E16" s="73"/>
      <c r="F16" s="73"/>
    </row>
    <row r="17" spans="1:6" ht="20.100000000000001" customHeight="1" x14ac:dyDescent="0.25">
      <c r="A17" s="7" t="s">
        <v>122</v>
      </c>
      <c r="B17" s="17">
        <f>Gründungsjahr!N17</f>
        <v>0.41666666666666669</v>
      </c>
      <c r="C17" s="17">
        <f>'Jahr 2'!O17</f>
        <v>1.1833333333333333</v>
      </c>
      <c r="D17" s="13">
        <v>2</v>
      </c>
      <c r="E17" s="13">
        <v>2.5</v>
      </c>
      <c r="F17" s="13">
        <v>3</v>
      </c>
    </row>
    <row r="18" spans="1:6" ht="20.100000000000001" customHeight="1" x14ac:dyDescent="0.25">
      <c r="A18" s="7" t="s">
        <v>123</v>
      </c>
      <c r="B18" s="16">
        <f>Gründungsjahr!N18</f>
        <v>3600</v>
      </c>
      <c r="C18" s="16">
        <f>'Jahr 2'!O18</f>
        <v>3800</v>
      </c>
      <c r="D18" s="12">
        <v>4000</v>
      </c>
      <c r="E18" s="12">
        <v>4100</v>
      </c>
      <c r="F18" s="12">
        <v>4200</v>
      </c>
    </row>
    <row r="19" spans="1:6" ht="20.100000000000001" customHeight="1" x14ac:dyDescent="0.25">
      <c r="A19" s="7" t="s">
        <v>124</v>
      </c>
      <c r="B19" s="16">
        <f>Gründungsjahr!N19</f>
        <v>18000</v>
      </c>
      <c r="C19" s="16">
        <f>'Jahr 2'!O19</f>
        <v>53960</v>
      </c>
      <c r="D19" s="19">
        <f>D17*D18*12</f>
        <v>96000</v>
      </c>
      <c r="E19" s="19">
        <f>E17*E18*12</f>
        <v>123000</v>
      </c>
      <c r="F19" s="19">
        <f>F17*F18*12</f>
        <v>151200</v>
      </c>
    </row>
    <row r="20" spans="1:6" ht="20.100000000000001" customHeight="1" x14ac:dyDescent="0.25">
      <c r="A20" s="7" t="s">
        <v>125</v>
      </c>
      <c r="B20" s="16">
        <f>Gründungsjahr!N20</f>
        <v>4400</v>
      </c>
      <c r="C20" s="16">
        <f>'Jahr 2'!O20</f>
        <v>9600</v>
      </c>
      <c r="D20" s="12">
        <v>18000</v>
      </c>
      <c r="E20" s="12">
        <v>24000</v>
      </c>
      <c r="F20" s="12">
        <v>30000</v>
      </c>
    </row>
    <row r="21" spans="1:6" ht="20.100000000000001" customHeight="1" x14ac:dyDescent="0.25">
      <c r="A21" s="72" t="s">
        <v>126</v>
      </c>
      <c r="B21" s="73"/>
      <c r="C21" s="73"/>
      <c r="D21" s="73"/>
      <c r="E21" s="73"/>
      <c r="F21" s="73"/>
    </row>
    <row r="22" spans="1:6" ht="20.100000000000001" customHeight="1" x14ac:dyDescent="0.25">
      <c r="A22" s="7" t="s">
        <v>127</v>
      </c>
      <c r="B22" s="16">
        <f>Gründungsjahr!N22</f>
        <v>18000</v>
      </c>
      <c r="C22" s="16">
        <f>'Jahr 2'!O22</f>
        <v>5000</v>
      </c>
      <c r="D22" s="12">
        <v>15000</v>
      </c>
      <c r="E22" s="12">
        <v>20000</v>
      </c>
      <c r="F22" s="12">
        <v>25000</v>
      </c>
    </row>
    <row r="23" spans="1:6" ht="20.100000000000001" customHeight="1" x14ac:dyDescent="0.25">
      <c r="A23" s="7" t="s">
        <v>128</v>
      </c>
      <c r="B23" s="16">
        <f>Gründungsjahr!N23</f>
        <v>8000</v>
      </c>
      <c r="C23" s="16">
        <f>'Jahr 2'!O23</f>
        <v>2500</v>
      </c>
      <c r="D23" s="12">
        <v>8000</v>
      </c>
      <c r="E23" s="12">
        <v>10000</v>
      </c>
      <c r="F23" s="12">
        <v>12000</v>
      </c>
    </row>
    <row r="24" spans="1:6" ht="20.100000000000001" customHeight="1" x14ac:dyDescent="0.25">
      <c r="A24" s="9" t="s">
        <v>129</v>
      </c>
      <c r="B24" s="18">
        <f>Gründungsjahr!N24</f>
        <v>104975</v>
      </c>
      <c r="C24" s="18">
        <f>'Jahr 2'!O24</f>
        <v>373385</v>
      </c>
      <c r="D24" s="18">
        <f>SUM(D12:D15)+D19+D20+D22+D23</f>
        <v>523400</v>
      </c>
      <c r="E24" s="18">
        <f>SUM(E12:E15)+E19+E20+E22+E23</f>
        <v>648600</v>
      </c>
      <c r="F24" s="18">
        <f>SUM(F12:F15)+F19+F20+F22+F23</f>
        <v>776200</v>
      </c>
    </row>
    <row r="25" spans="1:6" ht="20.100000000000001" customHeight="1" x14ac:dyDescent="0.25">
      <c r="A25" s="7"/>
      <c r="B25" s="5"/>
      <c r="C25" s="5"/>
      <c r="D25" s="5"/>
      <c r="E25" s="5"/>
      <c r="F25" s="5"/>
    </row>
    <row r="26" spans="1:6" ht="20.100000000000001" customHeight="1" x14ac:dyDescent="0.25">
      <c r="A26" s="9" t="s">
        <v>36</v>
      </c>
      <c r="B26" s="20">
        <f>Gründungsjahr!N26</f>
        <v>0</v>
      </c>
      <c r="C26" s="20">
        <f>'Jahr 2'!O26</f>
        <v>500230</v>
      </c>
      <c r="D26" s="20">
        <f>D8-D24</f>
        <v>705800</v>
      </c>
      <c r="E26" s="20">
        <f>E8-E24</f>
        <v>967800</v>
      </c>
      <c r="F26" s="20">
        <f>F8-F24</f>
        <v>1289300</v>
      </c>
    </row>
    <row r="27" spans="1:6" ht="20.100000000000001" customHeight="1" x14ac:dyDescent="0.25">
      <c r="A27" s="7"/>
      <c r="B27" s="5"/>
      <c r="C27" s="5"/>
      <c r="D27" s="5"/>
      <c r="E27" s="5"/>
      <c r="F27" s="5"/>
    </row>
    <row r="28" spans="1:6" ht="21.95" customHeight="1" x14ac:dyDescent="0.25">
      <c r="A28" s="70" t="s">
        <v>39</v>
      </c>
      <c r="B28" s="71"/>
      <c r="C28" s="71"/>
      <c r="D28" s="71"/>
      <c r="E28" s="71"/>
      <c r="F28" s="71"/>
    </row>
    <row r="29" spans="1:6" ht="20.100000000000001" customHeight="1" x14ac:dyDescent="0.25">
      <c r="A29" s="7" t="s">
        <v>122</v>
      </c>
      <c r="B29" s="17">
        <f>Gründungsjahr!N29</f>
        <v>0.21666666666666665</v>
      </c>
      <c r="C29" s="17">
        <f>'Jahr 2'!O29</f>
        <v>0.58750000000000002</v>
      </c>
      <c r="D29" s="13">
        <v>1</v>
      </c>
      <c r="E29" s="13">
        <v>1.3</v>
      </c>
      <c r="F29" s="13">
        <v>1.6</v>
      </c>
    </row>
    <row r="30" spans="1:6" ht="20.100000000000001" customHeight="1" x14ac:dyDescent="0.25">
      <c r="A30" s="7" t="s">
        <v>123</v>
      </c>
      <c r="B30" s="16">
        <f>Gründungsjahr!N30</f>
        <v>3600</v>
      </c>
      <c r="C30" s="16">
        <f>'Jahr 2'!O30</f>
        <v>3800</v>
      </c>
      <c r="D30" s="12">
        <v>4000</v>
      </c>
      <c r="E30" s="12">
        <v>4100</v>
      </c>
      <c r="F30" s="12">
        <v>4200</v>
      </c>
    </row>
    <row r="31" spans="1:6" ht="20.100000000000001" customHeight="1" x14ac:dyDescent="0.25">
      <c r="A31" s="7" t="s">
        <v>130</v>
      </c>
      <c r="B31" s="16">
        <f>Gründungsjahr!N31</f>
        <v>9360</v>
      </c>
      <c r="C31" s="16">
        <f>'Jahr 2'!O31</f>
        <v>26790</v>
      </c>
      <c r="D31" s="19">
        <f>D29*D30*12</f>
        <v>48000</v>
      </c>
      <c r="E31" s="19">
        <f>E29*E30*12</f>
        <v>63960</v>
      </c>
      <c r="F31" s="19">
        <f>F29*F30*12</f>
        <v>80640</v>
      </c>
    </row>
    <row r="32" spans="1:6" ht="20.100000000000001" customHeight="1" x14ac:dyDescent="0.25">
      <c r="A32" s="7" t="s">
        <v>131</v>
      </c>
      <c r="B32" s="16">
        <f>Gründungsjahr!N32</f>
        <v>3000</v>
      </c>
      <c r="C32" s="16">
        <f>'Jahr 2'!O32</f>
        <v>6000</v>
      </c>
      <c r="D32" s="12">
        <v>18000</v>
      </c>
      <c r="E32" s="12">
        <v>24000</v>
      </c>
      <c r="F32" s="12">
        <v>30000</v>
      </c>
    </row>
    <row r="33" spans="1:6" ht="20.100000000000001" customHeight="1" x14ac:dyDescent="0.25">
      <c r="A33" s="7" t="s">
        <v>132</v>
      </c>
      <c r="B33" s="16">
        <f>Gründungsjahr!N33</f>
        <v>1000</v>
      </c>
      <c r="C33" s="16">
        <f>'Jahr 2'!O33</f>
        <v>1800</v>
      </c>
      <c r="D33" s="12">
        <v>8000</v>
      </c>
      <c r="E33" s="12">
        <v>10000</v>
      </c>
      <c r="F33" s="12">
        <v>12000</v>
      </c>
    </row>
    <row r="34" spans="1:6" ht="20.100000000000001" customHeight="1" x14ac:dyDescent="0.25">
      <c r="A34" s="7" t="s">
        <v>133</v>
      </c>
      <c r="B34" s="16">
        <f>Gründungsjahr!N34</f>
        <v>12900</v>
      </c>
      <c r="C34" s="16">
        <f>'Jahr 2'!O34</f>
        <v>35300</v>
      </c>
      <c r="D34" s="12">
        <v>80000</v>
      </c>
      <c r="E34" s="12">
        <v>105000</v>
      </c>
      <c r="F34" s="12">
        <v>135000</v>
      </c>
    </row>
    <row r="35" spans="1:6" ht="20.100000000000001" customHeight="1" x14ac:dyDescent="0.25">
      <c r="A35" s="7" t="s">
        <v>134</v>
      </c>
      <c r="B35" s="16">
        <f>Gründungsjahr!N35</f>
        <v>1000</v>
      </c>
      <c r="C35" s="16">
        <f>'Jahr 2'!O35</f>
        <v>2400</v>
      </c>
      <c r="D35" s="12">
        <v>8000</v>
      </c>
      <c r="E35" s="12">
        <v>10000</v>
      </c>
      <c r="F35" s="12">
        <v>12000</v>
      </c>
    </row>
    <row r="36" spans="1:6" ht="20.100000000000001" customHeight="1" x14ac:dyDescent="0.25">
      <c r="A36" s="9" t="s">
        <v>135</v>
      </c>
      <c r="B36" s="18">
        <f>Gründungsjahr!N36</f>
        <v>27260</v>
      </c>
      <c r="C36" s="18">
        <f>'Jahr 2'!O36</f>
        <v>72290</v>
      </c>
      <c r="D36" s="18">
        <f>SUM(D31:D35)</f>
        <v>162000</v>
      </c>
      <c r="E36" s="18">
        <f>SUM(E31:E35)</f>
        <v>212960</v>
      </c>
      <c r="F36" s="18">
        <f>SUM(F31:F35)</f>
        <v>269640</v>
      </c>
    </row>
    <row r="37" spans="1:6" ht="20.100000000000001" customHeight="1" x14ac:dyDescent="0.25">
      <c r="A37" s="7"/>
      <c r="B37" s="5"/>
      <c r="C37" s="5"/>
      <c r="D37" s="5"/>
      <c r="E37" s="5"/>
      <c r="F37" s="5"/>
    </row>
    <row r="38" spans="1:6" ht="21.95" customHeight="1" x14ac:dyDescent="0.25">
      <c r="A38" s="70" t="s">
        <v>41</v>
      </c>
      <c r="B38" s="71"/>
      <c r="C38" s="71"/>
      <c r="D38" s="71"/>
      <c r="E38" s="71"/>
      <c r="F38" s="71"/>
    </row>
    <row r="39" spans="1:6" ht="20.100000000000001" customHeight="1" x14ac:dyDescent="0.25">
      <c r="A39" s="7" t="s">
        <v>122</v>
      </c>
      <c r="B39" s="17">
        <f>Gründungsjahr!N39</f>
        <v>0.11666666666666665</v>
      </c>
      <c r="C39" s="17">
        <f>'Jahr 2'!O39</f>
        <v>0.35000000000000003</v>
      </c>
      <c r="D39" s="13">
        <v>0.8</v>
      </c>
      <c r="E39" s="13">
        <v>1</v>
      </c>
      <c r="F39" s="13">
        <v>1.2</v>
      </c>
    </row>
    <row r="40" spans="1:6" ht="20.100000000000001" customHeight="1" x14ac:dyDescent="0.25">
      <c r="A40" s="7" t="s">
        <v>123</v>
      </c>
      <c r="B40" s="16">
        <f>Gründungsjahr!N40</f>
        <v>3600</v>
      </c>
      <c r="C40" s="16">
        <f>'Jahr 2'!O40</f>
        <v>3800</v>
      </c>
      <c r="D40" s="12">
        <v>4000</v>
      </c>
      <c r="E40" s="12">
        <v>4100</v>
      </c>
      <c r="F40" s="12">
        <v>4200</v>
      </c>
    </row>
    <row r="41" spans="1:6" ht="20.100000000000001" customHeight="1" x14ac:dyDescent="0.25">
      <c r="A41" s="7" t="s">
        <v>136</v>
      </c>
      <c r="B41" s="16">
        <f>Gründungsjahr!N41</f>
        <v>5040</v>
      </c>
      <c r="C41" s="16">
        <f>'Jahr 2'!O41</f>
        <v>15960</v>
      </c>
      <c r="D41" s="19">
        <f>D39*D40*12</f>
        <v>38400</v>
      </c>
      <c r="E41" s="19">
        <f>E39*E40*12</f>
        <v>49200</v>
      </c>
      <c r="F41" s="19">
        <f>F39*F40*12</f>
        <v>60480</v>
      </c>
    </row>
    <row r="42" spans="1:6" ht="20.100000000000001" customHeight="1" x14ac:dyDescent="0.25">
      <c r="A42" s="7" t="s">
        <v>137</v>
      </c>
      <c r="B42" s="16">
        <f>Gründungsjahr!N42</f>
        <v>520</v>
      </c>
      <c r="C42" s="16">
        <f>'Jahr 2'!O42</f>
        <v>960</v>
      </c>
      <c r="D42" s="12">
        <v>2400</v>
      </c>
      <c r="E42" s="12">
        <v>3000</v>
      </c>
      <c r="F42" s="12">
        <v>3600</v>
      </c>
    </row>
    <row r="43" spans="1:6" ht="20.100000000000001" customHeight="1" x14ac:dyDescent="0.25">
      <c r="A43" s="7" t="s">
        <v>138</v>
      </c>
      <c r="B43" s="16">
        <f>Gründungsjahr!N43</f>
        <v>3800</v>
      </c>
      <c r="C43" s="16">
        <f>'Jahr 2'!O43</f>
        <v>7800</v>
      </c>
      <c r="D43" s="12">
        <v>18000</v>
      </c>
      <c r="E43" s="12">
        <v>22000</v>
      </c>
      <c r="F43" s="12">
        <v>26000</v>
      </c>
    </row>
    <row r="44" spans="1:6" ht="20.100000000000001" customHeight="1" x14ac:dyDescent="0.25">
      <c r="A44" s="7" t="s">
        <v>139</v>
      </c>
      <c r="B44" s="16">
        <f>Gründungsjahr!N44</f>
        <v>1300</v>
      </c>
      <c r="C44" s="16">
        <f>'Jahr 2'!O44</f>
        <v>1800</v>
      </c>
      <c r="D44" s="12">
        <v>6000</v>
      </c>
      <c r="E44" s="12">
        <v>7000</v>
      </c>
      <c r="F44" s="12">
        <v>8000</v>
      </c>
    </row>
    <row r="45" spans="1:6" ht="20.100000000000001" customHeight="1" x14ac:dyDescent="0.25">
      <c r="A45" s="7" t="s">
        <v>132</v>
      </c>
      <c r="B45" s="16">
        <f>Gründungsjahr!N45</f>
        <v>300</v>
      </c>
      <c r="C45" s="16">
        <f>'Jahr 2'!O45</f>
        <v>600</v>
      </c>
      <c r="D45" s="12">
        <v>4000</v>
      </c>
      <c r="E45" s="12">
        <v>5000</v>
      </c>
      <c r="F45" s="12">
        <v>6000</v>
      </c>
    </row>
    <row r="46" spans="1:6" ht="20.100000000000001" customHeight="1" x14ac:dyDescent="0.25">
      <c r="A46" s="7" t="s">
        <v>140</v>
      </c>
      <c r="B46" s="16">
        <f>Gründungsjahr!N46</f>
        <v>880</v>
      </c>
      <c r="C46" s="16">
        <f>'Jahr 2'!O46</f>
        <v>1800</v>
      </c>
      <c r="D46" s="12">
        <v>6000</v>
      </c>
      <c r="E46" s="12">
        <v>8000</v>
      </c>
      <c r="F46" s="12">
        <v>10000</v>
      </c>
    </row>
    <row r="47" spans="1:6" ht="20.100000000000001" customHeight="1" x14ac:dyDescent="0.25">
      <c r="A47" s="9" t="s">
        <v>141</v>
      </c>
      <c r="B47" s="18">
        <f>Gründungsjahr!N47</f>
        <v>11840</v>
      </c>
      <c r="C47" s="18">
        <f>'Jahr 2'!O47</f>
        <v>28920</v>
      </c>
      <c r="D47" s="18">
        <f>SUM(D41:D46)</f>
        <v>74800</v>
      </c>
      <c r="E47" s="18">
        <f>SUM(E41:E46)</f>
        <v>94200</v>
      </c>
      <c r="F47" s="18">
        <f>SUM(F41:F46)</f>
        <v>114080</v>
      </c>
    </row>
    <row r="48" spans="1:6" ht="20.100000000000001" customHeight="1" x14ac:dyDescent="0.25">
      <c r="A48" s="7"/>
      <c r="B48" s="5"/>
      <c r="C48" s="5"/>
      <c r="D48" s="5"/>
      <c r="E48" s="5"/>
      <c r="F48" s="5"/>
    </row>
    <row r="49" spans="1:6" ht="20.100000000000001" customHeight="1" x14ac:dyDescent="0.25">
      <c r="A49" s="9" t="s">
        <v>142</v>
      </c>
      <c r="B49" s="18">
        <f>Gründungsjahr!N49</f>
        <v>39100</v>
      </c>
      <c r="C49" s="18">
        <f>'Jahr 2'!O49</f>
        <v>101210</v>
      </c>
      <c r="D49" s="18">
        <f>D36+D47</f>
        <v>236800</v>
      </c>
      <c r="E49" s="18">
        <f>E36+E47</f>
        <v>307160</v>
      </c>
      <c r="F49" s="18">
        <f>F36+F47</f>
        <v>383720</v>
      </c>
    </row>
    <row r="50" spans="1:6" ht="20.100000000000001" customHeight="1" x14ac:dyDescent="0.25">
      <c r="A50" s="7"/>
      <c r="B50" s="5"/>
      <c r="C50" s="5"/>
      <c r="D50" s="5"/>
      <c r="E50" s="5"/>
      <c r="F50" s="5"/>
    </row>
    <row r="51" spans="1:6" ht="20.100000000000001" customHeight="1" x14ac:dyDescent="0.25">
      <c r="A51" s="9" t="s">
        <v>45</v>
      </c>
      <c r="B51" s="20">
        <f>Gründungsjahr!N51</f>
        <v>1560</v>
      </c>
      <c r="C51" s="20">
        <f>'Jahr 2'!O51</f>
        <v>399020</v>
      </c>
      <c r="D51" s="20">
        <f>D26-D49</f>
        <v>469000</v>
      </c>
      <c r="E51" s="20">
        <f>E26-E49</f>
        <v>660640</v>
      </c>
      <c r="F51" s="20">
        <f>F26-F49</f>
        <v>905580</v>
      </c>
    </row>
    <row r="52" spans="1:6" ht="20.100000000000001" customHeight="1" x14ac:dyDescent="0.25">
      <c r="A52" s="7"/>
      <c r="B52" s="5"/>
      <c r="C52" s="5"/>
      <c r="D52" s="5"/>
      <c r="E52" s="5"/>
      <c r="F52" s="5"/>
    </row>
    <row r="53" spans="1:6" ht="21.95" customHeight="1" x14ac:dyDescent="0.25">
      <c r="A53" s="70" t="s">
        <v>143</v>
      </c>
      <c r="B53" s="71"/>
      <c r="C53" s="71"/>
      <c r="D53" s="71"/>
      <c r="E53" s="71"/>
      <c r="F53" s="71"/>
    </row>
    <row r="54" spans="1:6" ht="21.95" customHeight="1" x14ac:dyDescent="0.25">
      <c r="A54" s="30" t="s">
        <v>144</v>
      </c>
      <c r="B54" s="33">
        <f>Gründungsjahr!N54</f>
        <v>25000</v>
      </c>
      <c r="C54" s="33">
        <f>'Jahr 2'!O54</f>
        <v>0</v>
      </c>
      <c r="D54" s="38">
        <f>0</f>
        <v>0</v>
      </c>
      <c r="E54" s="38">
        <f>0</f>
        <v>0</v>
      </c>
      <c r="F54" s="38">
        <f>0</f>
        <v>0</v>
      </c>
    </row>
    <row r="55" spans="1:6" ht="21.95" customHeight="1" x14ac:dyDescent="0.25">
      <c r="A55" s="4" t="s">
        <v>145</v>
      </c>
      <c r="B55" s="32">
        <f>Gründungsjahr!N55</f>
        <v>50000</v>
      </c>
      <c r="C55" s="32">
        <f>'Jahr 2'!O55</f>
        <v>0</v>
      </c>
      <c r="D55" s="37">
        <f>0</f>
        <v>0</v>
      </c>
      <c r="E55" s="37">
        <f>0</f>
        <v>0</v>
      </c>
      <c r="F55" s="37">
        <f>0</f>
        <v>0</v>
      </c>
    </row>
    <row r="56" spans="1:6" ht="21.95" customHeight="1" x14ac:dyDescent="0.25">
      <c r="A56" s="4" t="s">
        <v>45</v>
      </c>
      <c r="B56" s="32">
        <f>Gründungsjahr!N56</f>
        <v>1560</v>
      </c>
      <c r="C56" s="32">
        <f>'Jahr 2'!O56</f>
        <v>399020</v>
      </c>
      <c r="D56" s="37">
        <f>D51</f>
        <v>469000</v>
      </c>
      <c r="E56" s="37">
        <f>E51</f>
        <v>660640</v>
      </c>
      <c r="F56" s="37">
        <f>F51</f>
        <v>905580</v>
      </c>
    </row>
    <row r="57" spans="1:6" ht="24" customHeight="1" x14ac:dyDescent="0.25">
      <c r="A57" s="4"/>
      <c r="B57" s="21"/>
      <c r="C57" s="21"/>
      <c r="D57" s="23"/>
      <c r="E57" s="23"/>
      <c r="F57" s="23"/>
    </row>
    <row r="58" spans="1:6" ht="21.95" customHeight="1" x14ac:dyDescent="0.25">
      <c r="A58" s="72" t="s">
        <v>146</v>
      </c>
      <c r="B58" s="74"/>
      <c r="C58" s="74"/>
      <c r="D58" s="75"/>
      <c r="E58" s="75"/>
      <c r="F58" s="75"/>
    </row>
    <row r="59" spans="1:6" ht="26.1" customHeight="1" x14ac:dyDescent="0.25">
      <c r="A59" s="31" t="s">
        <v>147</v>
      </c>
      <c r="B59" s="34">
        <f>Gründungsjahr!N59</f>
        <v>76560</v>
      </c>
      <c r="C59" s="34">
        <f>'Jahr 2'!O59</f>
        <v>475580</v>
      </c>
      <c r="D59" s="28">
        <f>'Jahr 2'!O59+SUM(D54:D56)</f>
        <v>944580</v>
      </c>
      <c r="E59" s="28">
        <f>D59+SUM(E54:E56)</f>
        <v>1605220</v>
      </c>
      <c r="F59" s="28">
        <f>E59+SUM(F54:F56)</f>
        <v>2510800</v>
      </c>
    </row>
    <row r="60" spans="1:6" ht="33.950000000000003" customHeight="1" x14ac:dyDescent="0.25">
      <c r="A60" s="4" t="s">
        <v>63</v>
      </c>
      <c r="B60" s="35">
        <f>Gründungsjahr!N60</f>
        <v>73440</v>
      </c>
      <c r="C60" s="35">
        <f>'Jahr 2'!O60</f>
        <v>0</v>
      </c>
      <c r="D60" s="29">
        <f>MAX(0,'Jahr 2'!O60+D54+D55-D56)</f>
        <v>0</v>
      </c>
      <c r="E60" s="29">
        <f>MAX(0,D60+E54+E55-E56)</f>
        <v>0</v>
      </c>
      <c r="F60" s="29">
        <f>MAX(0,E60+F54+F55-F56)</f>
        <v>0</v>
      </c>
    </row>
    <row r="61" spans="1:6" ht="42" customHeight="1" x14ac:dyDescent="0.25">
      <c r="A61" s="31" t="s">
        <v>148</v>
      </c>
      <c r="B61" s="36" t="str">
        <f>IF(Gründungsjahr!N61="ERREICHT","ERREICHT","")</f>
        <v/>
      </c>
      <c r="C61" s="36" t="str">
        <f>IF('Jahr 2'!O61="ERREICHT","ERREICHT","")</f>
        <v>ERREICHT</v>
      </c>
      <c r="D61" s="39" t="str">
        <f>IF(AND(COUNTIF($B61:C61,"ERREICHT")=0,D60=0,OR('Jahr 2'!O60&gt;0,D54+D55&gt;0)),"ERREICHT","")</f>
        <v/>
      </c>
      <c r="E61" s="39" t="str">
        <f>IF(AND(COUNTIF($B61:D61,"ERREICHT")=0,E60=0,OR(D60&gt;0,E54+E55&gt;0)),"ERREICHT","")</f>
        <v/>
      </c>
      <c r="F61" s="39" t="str">
        <f>IF(AND(COUNTIF($B61:E61,"ERREICHT")=0,F60=0,OR(E60&gt;0,F54+F55&gt;0)),"ERREICHT","")</f>
        <v/>
      </c>
    </row>
    <row r="62" spans="1:6" ht="36" customHeight="1" x14ac:dyDescent="0.25">
      <c r="A62" s="7"/>
      <c r="B62" s="22"/>
      <c r="C62" s="22"/>
      <c r="D62" s="24"/>
      <c r="E62" s="24"/>
      <c r="F62" s="24"/>
    </row>
    <row r="63" spans="1:6" ht="50.1" customHeight="1" x14ac:dyDescent="0.25">
      <c r="A63" s="8"/>
      <c r="B63" s="8"/>
      <c r="C63" s="8"/>
      <c r="D63" s="8"/>
      <c r="E63" s="8"/>
      <c r="F63" s="8"/>
    </row>
    <row r="64" spans="1:6" ht="20.100000000000001" customHeight="1" x14ac:dyDescent="0.25">
      <c r="A64" s="7"/>
      <c r="B64" s="5"/>
      <c r="C64" s="5"/>
      <c r="D64" s="5"/>
      <c r="E64" s="5"/>
      <c r="F64" s="5"/>
    </row>
    <row r="65" spans="1:6" ht="20.100000000000001" customHeight="1" x14ac:dyDescent="0.25">
      <c r="A65" s="7"/>
      <c r="B65" s="5"/>
      <c r="C65" s="5">
        <v>0</v>
      </c>
      <c r="D65" s="5">
        <v>0</v>
      </c>
      <c r="E65" s="5">
        <v>0</v>
      </c>
      <c r="F65" s="5">
        <v>0</v>
      </c>
    </row>
    <row r="66" spans="1:6" ht="20.100000000000001" customHeight="1" x14ac:dyDescent="0.25">
      <c r="A66" s="7"/>
      <c r="B66" s="5"/>
      <c r="C66" s="5"/>
      <c r="D66" s="5"/>
      <c r="E66" s="5"/>
      <c r="F66" s="5"/>
    </row>
    <row r="67" spans="1:6" ht="20.100000000000001" customHeight="1" x14ac:dyDescent="0.25">
      <c r="A67" s="7"/>
      <c r="B67" s="5"/>
      <c r="C67" s="5"/>
      <c r="D67" s="5"/>
      <c r="E67" s="5"/>
      <c r="F67" s="5"/>
    </row>
    <row r="68" spans="1:6" ht="20.100000000000001" customHeight="1" x14ac:dyDescent="0.25">
      <c r="A68" s="7"/>
      <c r="B68" s="5"/>
      <c r="C68" s="5"/>
      <c r="D68" s="5"/>
      <c r="E68" s="5"/>
      <c r="F68" s="5"/>
    </row>
    <row r="69" spans="1:6" ht="20.100000000000001" customHeight="1" x14ac:dyDescent="0.25">
      <c r="A69" s="7"/>
      <c r="B69" s="5"/>
      <c r="C69" s="5"/>
      <c r="D69" s="5"/>
      <c r="E69" s="5"/>
      <c r="F69" s="5"/>
    </row>
    <row r="70" spans="1:6" ht="20.100000000000001" customHeight="1" x14ac:dyDescent="0.25">
      <c r="A70" s="7"/>
      <c r="B70" s="5"/>
      <c r="C70" s="5"/>
      <c r="D70" s="5"/>
      <c r="E70" s="5"/>
      <c r="F70" s="5"/>
    </row>
    <row r="71" spans="1:6" x14ac:dyDescent="0.25">
      <c r="E71">
        <v>0</v>
      </c>
      <c r="F71">
        <v>0</v>
      </c>
    </row>
    <row r="72" spans="1:6" x14ac:dyDescent="0.25">
      <c r="C72">
        <v>0</v>
      </c>
      <c r="D72">
        <v>0</v>
      </c>
      <c r="E72">
        <v>0</v>
      </c>
      <c r="F72">
        <v>0</v>
      </c>
    </row>
    <row r="73" spans="1:6" x14ac:dyDescent="0.25">
      <c r="D73">
        <v>0</v>
      </c>
      <c r="E73">
        <v>0</v>
      </c>
      <c r="F73">
        <v>0</v>
      </c>
    </row>
    <row r="76" spans="1:6" x14ac:dyDescent="0.25">
      <c r="E76">
        <v>0</v>
      </c>
      <c r="F76">
        <v>0</v>
      </c>
    </row>
    <row r="77" spans="1:6" x14ac:dyDescent="0.25">
      <c r="C77">
        <v>0</v>
      </c>
      <c r="D77">
        <v>0</v>
      </c>
      <c r="E77">
        <v>0</v>
      </c>
      <c r="F77">
        <v>0</v>
      </c>
    </row>
    <row r="79" spans="1:6" x14ac:dyDescent="0.25">
      <c r="C79">
        <v>0</v>
      </c>
      <c r="D79">
        <v>0</v>
      </c>
      <c r="E79">
        <v>0</v>
      </c>
      <c r="F79">
        <v>0</v>
      </c>
    </row>
    <row r="80" spans="1:6" x14ac:dyDescent="0.25">
      <c r="C80">
        <v>0</v>
      </c>
      <c r="D80">
        <v>0</v>
      </c>
      <c r="E80">
        <v>0</v>
      </c>
      <c r="F80">
        <v>0</v>
      </c>
    </row>
    <row r="82" spans="4:6" x14ac:dyDescent="0.25">
      <c r="D82">
        <v>0</v>
      </c>
      <c r="E82">
        <v>0</v>
      </c>
      <c r="F82">
        <v>0</v>
      </c>
    </row>
  </sheetData>
  <mergeCells count="1"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7"/>
  <sheetViews>
    <sheetView workbookViewId="0"/>
  </sheetViews>
  <sheetFormatPr baseColWidth="10" defaultRowHeight="15" x14ac:dyDescent="0.25"/>
  <cols>
    <col min="1" max="1" width="100" style="1" customWidth="1"/>
  </cols>
  <sheetData>
    <row r="1" spans="1:1" ht="27" customHeight="1" x14ac:dyDescent="0.35">
      <c r="A1" s="3" t="s">
        <v>155</v>
      </c>
    </row>
    <row r="2" spans="1:1" s="25" customFormat="1" ht="15" customHeight="1" x14ac:dyDescent="0.25">
      <c r="A2" s="26"/>
    </row>
    <row r="3" spans="1:1" s="25" customFormat="1" ht="24" customHeight="1" x14ac:dyDescent="0.25">
      <c r="A3" s="27" t="s">
        <v>156</v>
      </c>
    </row>
    <row r="4" spans="1:1" s="25" customFormat="1" ht="24" customHeight="1" x14ac:dyDescent="0.25">
      <c r="A4" s="27"/>
    </row>
    <row r="5" spans="1:1" s="25" customFormat="1" ht="24" customHeight="1" x14ac:dyDescent="0.25">
      <c r="A5" s="27" t="s">
        <v>157</v>
      </c>
    </row>
    <row r="6" spans="1:1" s="25" customFormat="1" ht="37.5" customHeight="1" x14ac:dyDescent="0.25">
      <c r="A6" s="27" t="s">
        <v>158</v>
      </c>
    </row>
    <row r="7" spans="1:1" s="25" customFormat="1" ht="24" customHeight="1" x14ac:dyDescent="0.25">
      <c r="A7" s="27"/>
    </row>
    <row r="8" spans="1:1" s="25" customFormat="1" ht="24" customHeight="1" x14ac:dyDescent="0.25">
      <c r="A8" s="27" t="s">
        <v>159</v>
      </c>
    </row>
    <row r="9" spans="1:1" s="25" customFormat="1" ht="24" customHeight="1" x14ac:dyDescent="0.25">
      <c r="A9" s="27" t="s">
        <v>160</v>
      </c>
    </row>
    <row r="10" spans="1:1" s="25" customFormat="1" ht="36" customHeight="1" x14ac:dyDescent="0.25">
      <c r="A10" s="27" t="s">
        <v>161</v>
      </c>
    </row>
    <row r="11" spans="1:1" s="25" customFormat="1" ht="27.75" customHeight="1" x14ac:dyDescent="0.25">
      <c r="A11" s="27"/>
    </row>
    <row r="12" spans="1:1" s="25" customFormat="1" ht="24" customHeight="1" x14ac:dyDescent="0.25">
      <c r="A12" s="27" t="s">
        <v>162</v>
      </c>
    </row>
    <row r="13" spans="1:1" s="25" customFormat="1" ht="44.1" customHeight="1" x14ac:dyDescent="0.25">
      <c r="A13" s="27" t="s">
        <v>163</v>
      </c>
    </row>
    <row r="14" spans="1:1" ht="33.950000000000003" customHeight="1" x14ac:dyDescent="0.25">
      <c r="A14" s="2"/>
    </row>
    <row r="15" spans="1:1" ht="24" customHeight="1" x14ac:dyDescent="0.25">
      <c r="A15" s="2"/>
    </row>
    <row r="16" spans="1:1" x14ac:dyDescent="0.25">
      <c r="A16" s="2"/>
    </row>
    <row r="17" spans="1:1" x14ac:dyDescent="0.25">
      <c r="A17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ccde4-d348-4269-b049-30a1b0b6ea6a">
      <Terms xmlns="http://schemas.microsoft.com/office/infopath/2007/PartnerControls"/>
    </lcf76f155ced4ddcb4097134ff3c332f>
    <TaxCatchAll xmlns="11d991d6-2c79-4656-8afc-672110bea5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33D80E781D8E4FACCD2E560579C7FB" ma:contentTypeVersion="16" ma:contentTypeDescription="Ein neues Dokument erstellen." ma:contentTypeScope="" ma:versionID="e03b623e94dcd64dea5ec011f22b2768">
  <xsd:schema xmlns:xsd="http://www.w3.org/2001/XMLSchema" xmlns:xs="http://www.w3.org/2001/XMLSchema" xmlns:p="http://schemas.microsoft.com/office/2006/metadata/properties" xmlns:ns2="4d2ccde4-d348-4269-b049-30a1b0b6ea6a" xmlns:ns3="11d991d6-2c79-4656-8afc-672110bea5dd" targetNamespace="http://schemas.microsoft.com/office/2006/metadata/properties" ma:root="true" ma:fieldsID="337c3e55758a84bd9f8e54c255eda272" ns2:_="" ns3:_="">
    <xsd:import namespace="4d2ccde4-d348-4269-b049-30a1b0b6ea6a"/>
    <xsd:import namespace="11d991d6-2c79-4656-8afc-672110bea5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cde4-d348-4269-b049-30a1b0b6ea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896434df-b1f4-462f-bdcd-ceb4159017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991d6-2c79-4656-8afc-672110bea5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02d8dfc-7972-41b0-9ae1-a9ed3e4d957a}" ma:internalName="TaxCatchAll" ma:showField="CatchAllData" ma:web="11d991d6-2c79-4656-8afc-672110bea5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85E1BE-2D43-40A5-B4FC-0ECD6FF6CB1E}">
  <ds:schemaRefs>
    <ds:schemaRef ds:uri="http://schemas.microsoft.com/office/2006/metadata/properties"/>
    <ds:schemaRef ds:uri="http://schemas.microsoft.com/office/infopath/2007/PartnerControls"/>
    <ds:schemaRef ds:uri="4d2ccde4-d348-4269-b049-30a1b0b6ea6a"/>
    <ds:schemaRef ds:uri="11d991d6-2c79-4656-8afc-672110bea5dd"/>
  </ds:schemaRefs>
</ds:datastoreItem>
</file>

<file path=customXml/itemProps2.xml><?xml version="1.0" encoding="utf-8"?>
<ds:datastoreItem xmlns:ds="http://schemas.openxmlformats.org/officeDocument/2006/customXml" ds:itemID="{BA992995-25C5-4752-BFD4-BB7EE822F6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9B0797-7FF5-432D-97A7-67A2C674D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ccde4-d348-4269-b049-30a1b0b6ea6a"/>
    <ds:schemaRef ds:uri="11d991d6-2c79-4656-8afc-672110bea5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Erläuterungen</vt:lpstr>
      <vt:lpstr>Gründungsjahr</vt:lpstr>
      <vt:lpstr>Jahr 2</vt:lpstr>
      <vt:lpstr>Jahr 3-5</vt:lpstr>
      <vt:lpstr>Präsentation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Jürgen Biffar</cp:lastModifiedBy>
  <dcterms:modified xsi:type="dcterms:W3CDTF">2026-09-11T07:24:17Z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0x0101005133D80E781D8E4FACCD2E560579C7FB</vt:lpwstr>
  </property>
</Properties>
</file>